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vazha.gvelesiani 17.07.2025\Desktop\რეჟიმები\რეჟიმი დამტკიცებული 2025\რეჟიმი დამტკიცებული 2025\კახეთი 2026\"/>
    </mc:Choice>
  </mc:AlternateContent>
  <xr:revisionPtr revIDLastSave="0" documentId="13_ncr:1_{380C5AA6-7B06-4FF3-A2C7-147ED1DDB113}" xr6:coauthVersionLast="47" xr6:coauthVersionMax="47" xr10:uidLastSave="{00000000-0000-0000-0000-000000000000}"/>
  <bookViews>
    <workbookView xWindow="28680" yWindow="-30" windowWidth="29040" windowHeight="15720" activeTab="4" xr2:uid="{00000000-000D-0000-FFFF-FFFF00000000}"/>
  </bookViews>
  <sheets>
    <sheet name="მარცხენა" sheetId="26" r:id="rId1"/>
    <sheet name="მარჯვენა" sheetId="24" r:id="rId2"/>
    <sheet name="ხაშმი" sheetId="27" r:id="rId3"/>
    <sheet name="პატარძეული" sheetId="28" r:id="rId4"/>
    <sheet name="ვერხვიანის მ.ს.ს." sheetId="2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26" l="1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T15" i="26"/>
  <c r="AE27" i="29"/>
  <c r="AE28" i="29" s="1"/>
  <c r="AC27" i="29"/>
  <c r="AC28" i="29" s="1"/>
  <c r="I27" i="29"/>
  <c r="I28" i="29" s="1"/>
  <c r="AE23" i="29"/>
  <c r="AC23" i="29"/>
  <c r="AA23" i="29"/>
  <c r="Y23" i="29"/>
  <c r="X23" i="29"/>
  <c r="W23" i="29"/>
  <c r="U23" i="29"/>
  <c r="S23" i="29"/>
  <c r="Q23" i="29"/>
  <c r="O23" i="29"/>
  <c r="M23" i="29"/>
  <c r="L23" i="29"/>
  <c r="K23" i="29"/>
  <c r="I23" i="29"/>
  <c r="AG22" i="29"/>
  <c r="AH22" i="29" s="1"/>
  <c r="AF22" i="29"/>
  <c r="AD22" i="29"/>
  <c r="AB22" i="29"/>
  <c r="Z22" i="29"/>
  <c r="X22" i="29"/>
  <c r="V22" i="29"/>
  <c r="V23" i="29" s="1"/>
  <c r="T22" i="29"/>
  <c r="R22" i="29"/>
  <c r="P22" i="29"/>
  <c r="N22" i="29"/>
  <c r="L22" i="29"/>
  <c r="J22" i="29"/>
  <c r="AF21" i="29"/>
  <c r="AG21" i="29" s="1"/>
  <c r="AH21" i="29" s="1"/>
  <c r="AD21" i="29"/>
  <c r="AB21" i="29"/>
  <c r="Z21" i="29"/>
  <c r="Z23" i="29" s="1"/>
  <c r="X21" i="29"/>
  <c r="V21" i="29"/>
  <c r="T21" i="29"/>
  <c r="R21" i="29"/>
  <c r="P21" i="29"/>
  <c r="N21" i="29"/>
  <c r="L21" i="29"/>
  <c r="J21" i="29"/>
  <c r="AG20" i="29"/>
  <c r="AH20" i="29" s="1"/>
  <c r="AF20" i="29"/>
  <c r="AD20" i="29"/>
  <c r="AD23" i="29" s="1"/>
  <c r="AD27" i="29" s="1"/>
  <c r="AD28" i="29" s="1"/>
  <c r="AB20" i="29"/>
  <c r="Z20" i="29"/>
  <c r="X20" i="29"/>
  <c r="V20" i="29"/>
  <c r="T20" i="29"/>
  <c r="R20" i="29"/>
  <c r="P20" i="29"/>
  <c r="N20" i="29"/>
  <c r="L20" i="29"/>
  <c r="J20" i="29"/>
  <c r="J23" i="29" s="1"/>
  <c r="J27" i="29" s="1"/>
  <c r="J28" i="29" s="1"/>
  <c r="AH19" i="29"/>
  <c r="AG19" i="29"/>
  <c r="AG23" i="29" s="1"/>
  <c r="AF19" i="29"/>
  <c r="AF23" i="29" s="1"/>
  <c r="AF27" i="29" s="1"/>
  <c r="AF28" i="29" s="1"/>
  <c r="AD19" i="29"/>
  <c r="AB19" i="29"/>
  <c r="AB23" i="29" s="1"/>
  <c r="Z19" i="29"/>
  <c r="X19" i="29"/>
  <c r="V19" i="29"/>
  <c r="T19" i="29"/>
  <c r="T23" i="29" s="1"/>
  <c r="R19" i="29"/>
  <c r="R23" i="29" s="1"/>
  <c r="P19" i="29"/>
  <c r="P23" i="29" s="1"/>
  <c r="N19" i="29"/>
  <c r="N23" i="29" s="1"/>
  <c r="L19" i="29"/>
  <c r="J19" i="29"/>
  <c r="AF18" i="29"/>
  <c r="AE18" i="29"/>
  <c r="AD18" i="29"/>
  <c r="AC18" i="29"/>
  <c r="AB18" i="29"/>
  <c r="AB27" i="29" s="1"/>
  <c r="AB28" i="29" s="1"/>
  <c r="AA18" i="29"/>
  <c r="AA27" i="29" s="1"/>
  <c r="AA28" i="29" s="1"/>
  <c r="Y18" i="29"/>
  <c r="Y27" i="29" s="1"/>
  <c r="Y28" i="29" s="1"/>
  <c r="O18" i="29"/>
  <c r="O27" i="29" s="1"/>
  <c r="O28" i="29" s="1"/>
  <c r="M18" i="29"/>
  <c r="M27" i="29" s="1"/>
  <c r="M28" i="29" s="1"/>
  <c r="L18" i="29"/>
  <c r="L27" i="29" s="1"/>
  <c r="L28" i="29" s="1"/>
  <c r="K18" i="29"/>
  <c r="K27" i="29" s="1"/>
  <c r="K28" i="29" s="1"/>
  <c r="J18" i="29"/>
  <c r="I18" i="29"/>
  <c r="AG16" i="29"/>
  <c r="G16" i="29"/>
  <c r="U16" i="29" s="1"/>
  <c r="E16" i="29"/>
  <c r="D16" i="29"/>
  <c r="AG15" i="29"/>
  <c r="T15" i="29"/>
  <c r="G15" i="29"/>
  <c r="X15" i="29" s="1"/>
  <c r="E15" i="29"/>
  <c r="D15" i="29"/>
  <c r="AG14" i="29"/>
  <c r="D14" i="29"/>
  <c r="E14" i="29" s="1"/>
  <c r="G14" i="29" s="1"/>
  <c r="AG13" i="29"/>
  <c r="D13" i="29"/>
  <c r="E13" i="29" s="1"/>
  <c r="G13" i="29" s="1"/>
  <c r="AG12" i="29"/>
  <c r="G12" i="29"/>
  <c r="U12" i="29" s="1"/>
  <c r="E12" i="29"/>
  <c r="D12" i="29"/>
  <c r="AG11" i="29"/>
  <c r="E11" i="29"/>
  <c r="G11" i="29" s="1"/>
  <c r="D11" i="29"/>
  <c r="AG10" i="29"/>
  <c r="D10" i="29"/>
  <c r="E10" i="29" s="1"/>
  <c r="G10" i="29" s="1"/>
  <c r="AG9" i="29"/>
  <c r="D9" i="29"/>
  <c r="E9" i="29" s="1"/>
  <c r="G9" i="29" s="1"/>
  <c r="AG8" i="29"/>
  <c r="G8" i="29"/>
  <c r="W8" i="29" s="1"/>
  <c r="E8" i="29"/>
  <c r="D8" i="29"/>
  <c r="A8" i="29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G7" i="29"/>
  <c r="E7" i="29"/>
  <c r="G7" i="29" s="1"/>
  <c r="D7" i="29"/>
  <c r="B6" i="29"/>
  <c r="C6" i="29" s="1"/>
  <c r="D6" i="29" s="1"/>
  <c r="E6" i="29" s="1"/>
  <c r="F6" i="29" s="1"/>
  <c r="G6" i="29" s="1"/>
  <c r="H6" i="29" s="1"/>
  <c r="I6" i="29" s="1"/>
  <c r="J6" i="29" s="1"/>
  <c r="K6" i="29" s="1"/>
  <c r="L6" i="29" s="1"/>
  <c r="M6" i="29" s="1"/>
  <c r="N6" i="29" s="1"/>
  <c r="O6" i="29" s="1"/>
  <c r="P6" i="29" s="1"/>
  <c r="Q6" i="29" s="1"/>
  <c r="R6" i="29" s="1"/>
  <c r="S6" i="29" s="1"/>
  <c r="T6" i="29" s="1"/>
  <c r="U6" i="29" s="1"/>
  <c r="V6" i="29" s="1"/>
  <c r="W6" i="29" s="1"/>
  <c r="X6" i="29" s="1"/>
  <c r="Y6" i="29" s="1"/>
  <c r="Z6" i="29" s="1"/>
  <c r="AA6" i="29" s="1"/>
  <c r="AB6" i="29" s="1"/>
  <c r="AC6" i="29" s="1"/>
  <c r="AD6" i="29" s="1"/>
  <c r="AE6" i="29" s="1"/>
  <c r="AF6" i="29" s="1"/>
  <c r="AG6" i="29" s="1"/>
  <c r="AH6" i="29" s="1"/>
  <c r="T8" i="24"/>
  <c r="R8" i="24"/>
  <c r="R12" i="29" l="1"/>
  <c r="X12" i="29"/>
  <c r="S8" i="29"/>
  <c r="S16" i="29"/>
  <c r="W16" i="29"/>
  <c r="Q8" i="29"/>
  <c r="R16" i="29"/>
  <c r="AG18" i="29"/>
  <c r="P10" i="29"/>
  <c r="N10" i="29"/>
  <c r="W7" i="29"/>
  <c r="U7" i="29"/>
  <c r="S7" i="29"/>
  <c r="X7" i="29"/>
  <c r="X18" i="29" s="1"/>
  <c r="X27" i="29" s="1"/>
  <c r="X28" i="29" s="1"/>
  <c r="Q14" i="29"/>
  <c r="V14" i="29"/>
  <c r="S14" i="29"/>
  <c r="AH23" i="29"/>
  <c r="T13" i="29"/>
  <c r="T18" i="29" s="1"/>
  <c r="T27" i="29" s="1"/>
  <c r="T28" i="29" s="1"/>
  <c r="R13" i="29"/>
  <c r="S11" i="29"/>
  <c r="Q11" i="29"/>
  <c r="V11" i="29"/>
  <c r="Z9" i="29"/>
  <c r="Z18" i="29" s="1"/>
  <c r="Z27" i="29" s="1"/>
  <c r="Z28" i="29" s="1"/>
  <c r="P9" i="29"/>
  <c r="Q15" i="29"/>
  <c r="AH12" i="29"/>
  <c r="U8" i="29"/>
  <c r="V15" i="29"/>
  <c r="J18" i="27"/>
  <c r="K18" i="27"/>
  <c r="L18" i="27"/>
  <c r="M18" i="27"/>
  <c r="O18" i="27"/>
  <c r="Y18" i="27"/>
  <c r="AA18" i="27"/>
  <c r="AB18" i="27"/>
  <c r="AC18" i="27"/>
  <c r="AD18" i="27"/>
  <c r="AE18" i="27"/>
  <c r="AF18" i="27"/>
  <c r="I18" i="27"/>
  <c r="I18" i="26"/>
  <c r="W18" i="29" l="1"/>
  <c r="W27" i="29" s="1"/>
  <c r="W28" i="29" s="1"/>
  <c r="AH8" i="29"/>
  <c r="AH11" i="29"/>
  <c r="AH13" i="29"/>
  <c r="AH16" i="29"/>
  <c r="N18" i="29"/>
  <c r="AH10" i="29"/>
  <c r="AH7" i="29"/>
  <c r="S18" i="29"/>
  <c r="S27" i="29" s="1"/>
  <c r="S28" i="29" s="1"/>
  <c r="Q18" i="29"/>
  <c r="Q27" i="29" s="1"/>
  <c r="Q28" i="29" s="1"/>
  <c r="AH15" i="29"/>
  <c r="AH9" i="29"/>
  <c r="P18" i="29"/>
  <c r="P27" i="29" s="1"/>
  <c r="P28" i="29" s="1"/>
  <c r="AH14" i="29"/>
  <c r="R18" i="29"/>
  <c r="R27" i="29" s="1"/>
  <c r="R28" i="29" s="1"/>
  <c r="V18" i="29"/>
  <c r="V27" i="29" s="1"/>
  <c r="V28" i="29" s="1"/>
  <c r="U18" i="29"/>
  <c r="U27" i="29" s="1"/>
  <c r="U28" i="29" s="1"/>
  <c r="AE23" i="28"/>
  <c r="AC23" i="28"/>
  <c r="AA23" i="28"/>
  <c r="Y23" i="28"/>
  <c r="W23" i="28"/>
  <c r="U23" i="28"/>
  <c r="S23" i="28"/>
  <c r="Q23" i="28"/>
  <c r="O23" i="28"/>
  <c r="M23" i="28"/>
  <c r="K23" i="28"/>
  <c r="I23" i="28"/>
  <c r="AF22" i="28"/>
  <c r="AG22" i="28" s="1"/>
  <c r="AH22" i="28" s="1"/>
  <c r="AD22" i="28"/>
  <c r="AB22" i="28"/>
  <c r="Z22" i="28"/>
  <c r="X22" i="28"/>
  <c r="V22" i="28"/>
  <c r="T22" i="28"/>
  <c r="R22" i="28"/>
  <c r="P22" i="28"/>
  <c r="N22" i="28"/>
  <c r="L22" i="28"/>
  <c r="J22" i="28"/>
  <c r="AF21" i="28"/>
  <c r="AG21" i="28" s="1"/>
  <c r="AH21" i="28" s="1"/>
  <c r="AD21" i="28"/>
  <c r="AB21" i="28"/>
  <c r="Z21" i="28"/>
  <c r="X21" i="28"/>
  <c r="V21" i="28"/>
  <c r="T21" i="28"/>
  <c r="R21" i="28"/>
  <c r="P21" i="28"/>
  <c r="N21" i="28"/>
  <c r="L21" i="28"/>
  <c r="J21" i="28"/>
  <c r="AF20" i="28"/>
  <c r="AG20" i="28" s="1"/>
  <c r="AH20" i="28" s="1"/>
  <c r="AD20" i="28"/>
  <c r="AB20" i="28"/>
  <c r="Z20" i="28"/>
  <c r="X20" i="28"/>
  <c r="V20" i="28"/>
  <c r="T20" i="28"/>
  <c r="R20" i="28"/>
  <c r="P20" i="28"/>
  <c r="N20" i="28"/>
  <c r="L20" i="28"/>
  <c r="J20" i="28"/>
  <c r="AF19" i="28"/>
  <c r="AD19" i="28"/>
  <c r="AB19" i="28"/>
  <c r="Z19" i="28"/>
  <c r="X19" i="28"/>
  <c r="V19" i="28"/>
  <c r="T19" i="28"/>
  <c r="R19" i="28"/>
  <c r="P19" i="28"/>
  <c r="N19" i="28"/>
  <c r="L19" i="28"/>
  <c r="J19" i="28"/>
  <c r="AF18" i="28"/>
  <c r="AE18" i="28"/>
  <c r="AD18" i="28"/>
  <c r="AC18" i="28"/>
  <c r="AB18" i="28"/>
  <c r="AA18" i="28"/>
  <c r="Y18" i="28"/>
  <c r="O18" i="28"/>
  <c r="M18" i="28"/>
  <c r="L18" i="28"/>
  <c r="K18" i="28"/>
  <c r="J18" i="28"/>
  <c r="I18" i="28"/>
  <c r="AG16" i="28"/>
  <c r="D16" i="28"/>
  <c r="E16" i="28" s="1"/>
  <c r="G16" i="28" s="1"/>
  <c r="AG15" i="28"/>
  <c r="T15" i="28"/>
  <c r="D15" i="28"/>
  <c r="E15" i="28" s="1"/>
  <c r="G15" i="28" s="1"/>
  <c r="AG14" i="28"/>
  <c r="D14" i="28"/>
  <c r="E14" i="28" s="1"/>
  <c r="G14" i="28" s="1"/>
  <c r="AG13" i="28"/>
  <c r="D13" i="28"/>
  <c r="E13" i="28" s="1"/>
  <c r="G13" i="28" s="1"/>
  <c r="AG12" i="28"/>
  <c r="D12" i="28"/>
  <c r="E12" i="28" s="1"/>
  <c r="G12" i="28" s="1"/>
  <c r="AG11" i="28"/>
  <c r="D11" i="28"/>
  <c r="E11" i="28" s="1"/>
  <c r="G11" i="28" s="1"/>
  <c r="AG10" i="28"/>
  <c r="D10" i="28"/>
  <c r="E10" i="28" s="1"/>
  <c r="G10" i="28" s="1"/>
  <c r="AG9" i="28"/>
  <c r="D9" i="28"/>
  <c r="E9" i="28" s="1"/>
  <c r="G9" i="28" s="1"/>
  <c r="Z9" i="28" s="1"/>
  <c r="Z18" i="28" s="1"/>
  <c r="AG8" i="28"/>
  <c r="D8" i="28"/>
  <c r="E8" i="28" s="1"/>
  <c r="G8" i="28" s="1"/>
  <c r="A8" i="28"/>
  <c r="A9" i="28" s="1"/>
  <c r="A10" i="28" s="1"/>
  <c r="A11" i="28" s="1"/>
  <c r="A12" i="28" s="1"/>
  <c r="A13" i="28" s="1"/>
  <c r="A14" i="28" s="1"/>
  <c r="A15" i="28" s="1"/>
  <c r="A16" i="28" s="1"/>
  <c r="A18" i="28" s="1"/>
  <c r="A19" i="28" s="1"/>
  <c r="A20" i="28" s="1"/>
  <c r="A21" i="28" s="1"/>
  <c r="A22" i="28" s="1"/>
  <c r="A23" i="28" s="1"/>
  <c r="A27" i="28" s="1"/>
  <c r="A28" i="28" s="1"/>
  <c r="AG7" i="28"/>
  <c r="D7" i="28"/>
  <c r="E7" i="28" s="1"/>
  <c r="G7" i="28" s="1"/>
  <c r="B6" i="28"/>
  <c r="C6" i="28" s="1"/>
  <c r="D6" i="28" s="1"/>
  <c r="E6" i="28" s="1"/>
  <c r="F6" i="28" s="1"/>
  <c r="G6" i="28" s="1"/>
  <c r="H6" i="28" s="1"/>
  <c r="I6" i="28" s="1"/>
  <c r="J6" i="28" s="1"/>
  <c r="K6" i="28" s="1"/>
  <c r="L6" i="28" s="1"/>
  <c r="M6" i="28" s="1"/>
  <c r="N6" i="28" s="1"/>
  <c r="O6" i="28" s="1"/>
  <c r="P6" i="28" s="1"/>
  <c r="Q6" i="28" s="1"/>
  <c r="R6" i="28" s="1"/>
  <c r="S6" i="28" s="1"/>
  <c r="T6" i="28" s="1"/>
  <c r="U6" i="28" s="1"/>
  <c r="V6" i="28" s="1"/>
  <c r="W6" i="28" s="1"/>
  <c r="X6" i="28" s="1"/>
  <c r="Y6" i="28" s="1"/>
  <c r="Z6" i="28" s="1"/>
  <c r="AA6" i="28" s="1"/>
  <c r="AB6" i="28" s="1"/>
  <c r="AC6" i="28" s="1"/>
  <c r="AD6" i="28" s="1"/>
  <c r="AE6" i="28" s="1"/>
  <c r="AF6" i="28" s="1"/>
  <c r="AG6" i="28" s="1"/>
  <c r="AH6" i="28" s="1"/>
  <c r="AE23" i="27"/>
  <c r="AC23" i="27"/>
  <c r="AA23" i="27"/>
  <c r="Y23" i="27"/>
  <c r="W23" i="27"/>
  <c r="U23" i="27"/>
  <c r="S23" i="27"/>
  <c r="Q23" i="27"/>
  <c r="O23" i="27"/>
  <c r="M23" i="27"/>
  <c r="K23" i="27"/>
  <c r="I23" i="27"/>
  <c r="AF22" i="27"/>
  <c r="AG22" i="27" s="1"/>
  <c r="AH22" i="27" s="1"/>
  <c r="AD22" i="27"/>
  <c r="AB22" i="27"/>
  <c r="Z22" i="27"/>
  <c r="X22" i="27"/>
  <c r="V22" i="27"/>
  <c r="T22" i="27"/>
  <c r="R22" i="27"/>
  <c r="P22" i="27"/>
  <c r="N22" i="27"/>
  <c r="L22" i="27"/>
  <c r="J22" i="27"/>
  <c r="AF21" i="27"/>
  <c r="AG21" i="27" s="1"/>
  <c r="AH21" i="27" s="1"/>
  <c r="AD21" i="27"/>
  <c r="AB21" i="27"/>
  <c r="Z21" i="27"/>
  <c r="X21" i="27"/>
  <c r="V21" i="27"/>
  <c r="T21" i="27"/>
  <c r="R21" i="27"/>
  <c r="P21" i="27"/>
  <c r="N21" i="27"/>
  <c r="L21" i="27"/>
  <c r="J21" i="27"/>
  <c r="AF20" i="27"/>
  <c r="AG20" i="27" s="1"/>
  <c r="AH20" i="27" s="1"/>
  <c r="AD20" i="27"/>
  <c r="AB20" i="27"/>
  <c r="Z20" i="27"/>
  <c r="X20" i="27"/>
  <c r="V20" i="27"/>
  <c r="T20" i="27"/>
  <c r="R20" i="27"/>
  <c r="P20" i="27"/>
  <c r="N20" i="27"/>
  <c r="L20" i="27"/>
  <c r="J20" i="27"/>
  <c r="AF19" i="27"/>
  <c r="AD19" i="27"/>
  <c r="AB19" i="27"/>
  <c r="Z19" i="27"/>
  <c r="X19" i="27"/>
  <c r="V19" i="27"/>
  <c r="T19" i="27"/>
  <c r="R19" i="27"/>
  <c r="P19" i="27"/>
  <c r="N19" i="27"/>
  <c r="L19" i="27"/>
  <c r="J19" i="27"/>
  <c r="AG16" i="27"/>
  <c r="D16" i="27"/>
  <c r="E16" i="27" s="1"/>
  <c r="G16" i="27" s="1"/>
  <c r="AG15" i="27"/>
  <c r="T15" i="27"/>
  <c r="D15" i="27"/>
  <c r="E15" i="27" s="1"/>
  <c r="G15" i="27" s="1"/>
  <c r="AG14" i="27"/>
  <c r="D14" i="27"/>
  <c r="E14" i="27" s="1"/>
  <c r="G14" i="27" s="1"/>
  <c r="AG13" i="27"/>
  <c r="D13" i="27"/>
  <c r="E13" i="27" s="1"/>
  <c r="G13" i="27" s="1"/>
  <c r="AG12" i="27"/>
  <c r="D12" i="27"/>
  <c r="E12" i="27" s="1"/>
  <c r="G12" i="27" s="1"/>
  <c r="AG11" i="27"/>
  <c r="D11" i="27"/>
  <c r="E11" i="27" s="1"/>
  <c r="G11" i="27" s="1"/>
  <c r="AG10" i="27"/>
  <c r="D10" i="27"/>
  <c r="E10" i="27" s="1"/>
  <c r="G10" i="27" s="1"/>
  <c r="AG9" i="27"/>
  <c r="D9" i="27"/>
  <c r="E9" i="27" s="1"/>
  <c r="G9" i="27" s="1"/>
  <c r="AG8" i="27"/>
  <c r="D8" i="27"/>
  <c r="E8" i="27" s="1"/>
  <c r="G8" i="27" s="1"/>
  <c r="S8" i="27" s="1"/>
  <c r="A8" i="27"/>
  <c r="A9" i="27" s="1"/>
  <c r="A10" i="27" s="1"/>
  <c r="A11" i="27" s="1"/>
  <c r="A12" i="27" s="1"/>
  <c r="A13" i="27" s="1"/>
  <c r="A14" i="27" s="1"/>
  <c r="A15" i="27" s="1"/>
  <c r="A16" i="27" s="1"/>
  <c r="A18" i="27" s="1"/>
  <c r="A19" i="27" s="1"/>
  <c r="A20" i="27" s="1"/>
  <c r="A21" i="27" s="1"/>
  <c r="A22" i="27" s="1"/>
  <c r="A23" i="27" s="1"/>
  <c r="A27" i="27" s="1"/>
  <c r="A28" i="27" s="1"/>
  <c r="AG7" i="27"/>
  <c r="D7" i="27"/>
  <c r="E7" i="27" s="1"/>
  <c r="G7" i="27" s="1"/>
  <c r="B6" i="27"/>
  <c r="C6" i="27" s="1"/>
  <c r="D6" i="27" s="1"/>
  <c r="E6" i="27" s="1"/>
  <c r="F6" i="27" s="1"/>
  <c r="G6" i="27" s="1"/>
  <c r="H6" i="27" s="1"/>
  <c r="I6" i="27" s="1"/>
  <c r="J6" i="27" s="1"/>
  <c r="K6" i="27" s="1"/>
  <c r="L6" i="27" s="1"/>
  <c r="M6" i="27" s="1"/>
  <c r="N6" i="27" s="1"/>
  <c r="O6" i="27" s="1"/>
  <c r="P6" i="27" s="1"/>
  <c r="Q6" i="27" s="1"/>
  <c r="R6" i="27" s="1"/>
  <c r="S6" i="27" s="1"/>
  <c r="T6" i="27" s="1"/>
  <c r="U6" i="27" s="1"/>
  <c r="V6" i="27" s="1"/>
  <c r="W6" i="27" s="1"/>
  <c r="X6" i="27" s="1"/>
  <c r="Y6" i="27" s="1"/>
  <c r="Z6" i="27" s="1"/>
  <c r="AA6" i="27" s="1"/>
  <c r="AB6" i="27" s="1"/>
  <c r="AC6" i="27" s="1"/>
  <c r="AD6" i="27" s="1"/>
  <c r="AE6" i="27" s="1"/>
  <c r="AF6" i="27" s="1"/>
  <c r="AG6" i="27" s="1"/>
  <c r="AH6" i="27" s="1"/>
  <c r="AE23" i="24"/>
  <c r="AC23" i="24"/>
  <c r="AA23" i="24"/>
  <c r="Y23" i="24"/>
  <c r="W23" i="24"/>
  <c r="U23" i="24"/>
  <c r="S23" i="24"/>
  <c r="Q23" i="24"/>
  <c r="O23" i="24"/>
  <c r="M23" i="24"/>
  <c r="K23" i="24"/>
  <c r="I23" i="24"/>
  <c r="AF22" i="24"/>
  <c r="AG22" i="24" s="1"/>
  <c r="AH22" i="24" s="1"/>
  <c r="AD22" i="24"/>
  <c r="AB22" i="24"/>
  <c r="Z22" i="24"/>
  <c r="X22" i="24"/>
  <c r="V22" i="24"/>
  <c r="T22" i="24"/>
  <c r="R22" i="24"/>
  <c r="P22" i="24"/>
  <c r="N22" i="24"/>
  <c r="L22" i="24"/>
  <c r="J22" i="24"/>
  <c r="AF21" i="24"/>
  <c r="AG21" i="24" s="1"/>
  <c r="AH21" i="24" s="1"/>
  <c r="AD21" i="24"/>
  <c r="AB21" i="24"/>
  <c r="Z21" i="24"/>
  <c r="X21" i="24"/>
  <c r="V21" i="24"/>
  <c r="T21" i="24"/>
  <c r="R21" i="24"/>
  <c r="P21" i="24"/>
  <c r="N21" i="24"/>
  <c r="L21" i="24"/>
  <c r="J21" i="24"/>
  <c r="AF20" i="24"/>
  <c r="AG20" i="24" s="1"/>
  <c r="AH20" i="24" s="1"/>
  <c r="AD20" i="24"/>
  <c r="AB20" i="24"/>
  <c r="Z20" i="24"/>
  <c r="X20" i="24"/>
  <c r="V20" i="24"/>
  <c r="T20" i="24"/>
  <c r="R20" i="24"/>
  <c r="P20" i="24"/>
  <c r="N20" i="24"/>
  <c r="L20" i="24"/>
  <c r="J20" i="24"/>
  <c r="AF19" i="24"/>
  <c r="AG19" i="24" s="1"/>
  <c r="AD19" i="24"/>
  <c r="AB19" i="24"/>
  <c r="Z19" i="24"/>
  <c r="X19" i="24"/>
  <c r="V19" i="24"/>
  <c r="T19" i="24"/>
  <c r="R19" i="24"/>
  <c r="P19" i="24"/>
  <c r="N19" i="24"/>
  <c r="L19" i="24"/>
  <c r="J19" i="24"/>
  <c r="AG16" i="24"/>
  <c r="D16" i="24"/>
  <c r="E16" i="24" s="1"/>
  <c r="G16" i="24" s="1"/>
  <c r="AG15" i="24"/>
  <c r="T15" i="24"/>
  <c r="D15" i="24"/>
  <c r="E15" i="24" s="1"/>
  <c r="G15" i="24" s="1"/>
  <c r="AG14" i="24"/>
  <c r="D14" i="24"/>
  <c r="E14" i="24" s="1"/>
  <c r="G14" i="24" s="1"/>
  <c r="AG13" i="24"/>
  <c r="D13" i="24"/>
  <c r="E13" i="24" s="1"/>
  <c r="G13" i="24" s="1"/>
  <c r="AG12" i="24"/>
  <c r="D12" i="24"/>
  <c r="E12" i="24" s="1"/>
  <c r="G12" i="24" s="1"/>
  <c r="AG11" i="24"/>
  <c r="D11" i="24"/>
  <c r="E11" i="24" s="1"/>
  <c r="G11" i="24" s="1"/>
  <c r="AG10" i="24"/>
  <c r="D10" i="24"/>
  <c r="E10" i="24" s="1"/>
  <c r="G10" i="24" s="1"/>
  <c r="AG9" i="24"/>
  <c r="D9" i="24"/>
  <c r="E9" i="24" s="1"/>
  <c r="G9" i="24" s="1"/>
  <c r="AG8" i="24"/>
  <c r="D8" i="24"/>
  <c r="E8" i="24" s="1"/>
  <c r="G8" i="24" s="1"/>
  <c r="A8" i="24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G7" i="24"/>
  <c r="D7" i="24"/>
  <c r="E7" i="24" s="1"/>
  <c r="G7" i="24" s="1"/>
  <c r="B6" i="24"/>
  <c r="C6" i="24" s="1"/>
  <c r="D6" i="24" s="1"/>
  <c r="E6" i="24" s="1"/>
  <c r="F6" i="24" s="1"/>
  <c r="G6" i="24" s="1"/>
  <c r="H6" i="24" s="1"/>
  <c r="I6" i="24" s="1"/>
  <c r="J6" i="24" s="1"/>
  <c r="K6" i="24" s="1"/>
  <c r="L6" i="24" s="1"/>
  <c r="M6" i="24" s="1"/>
  <c r="N6" i="24" s="1"/>
  <c r="O6" i="24" s="1"/>
  <c r="P6" i="24" s="1"/>
  <c r="Q6" i="24" s="1"/>
  <c r="R6" i="24" s="1"/>
  <c r="S6" i="24" s="1"/>
  <c r="T6" i="24" s="1"/>
  <c r="U6" i="24" s="1"/>
  <c r="V6" i="24" s="1"/>
  <c r="W6" i="24" s="1"/>
  <c r="X6" i="24" s="1"/>
  <c r="Y6" i="24" s="1"/>
  <c r="Z6" i="24" s="1"/>
  <c r="AA6" i="24" s="1"/>
  <c r="AB6" i="24" s="1"/>
  <c r="AC6" i="24" s="1"/>
  <c r="AD6" i="24" s="1"/>
  <c r="AE6" i="24" s="1"/>
  <c r="AF6" i="24" s="1"/>
  <c r="AG6" i="24" s="1"/>
  <c r="AH6" i="24" s="1"/>
  <c r="N27" i="29" l="1"/>
  <c r="AH18" i="29"/>
  <c r="S11" i="24"/>
  <c r="R11" i="24"/>
  <c r="Q11" i="24"/>
  <c r="X23" i="27"/>
  <c r="T23" i="24"/>
  <c r="AB23" i="27"/>
  <c r="AB27" i="27" s="1"/>
  <c r="AB28" i="27" s="1"/>
  <c r="AB23" i="28"/>
  <c r="AB27" i="28" s="1"/>
  <c r="AB28" i="28" s="1"/>
  <c r="L23" i="28"/>
  <c r="L27" i="28" s="1"/>
  <c r="L28" i="28" s="1"/>
  <c r="P23" i="28"/>
  <c r="AD23" i="27"/>
  <c r="AD27" i="27" s="1"/>
  <c r="AD28" i="27" s="1"/>
  <c r="V23" i="24"/>
  <c r="Z23" i="28"/>
  <c r="Z27" i="28" s="1"/>
  <c r="Z28" i="28" s="1"/>
  <c r="AF23" i="28"/>
  <c r="AF27" i="28" s="1"/>
  <c r="AF28" i="28" s="1"/>
  <c r="P23" i="27"/>
  <c r="AF23" i="27"/>
  <c r="AF27" i="27" s="1"/>
  <c r="AF28" i="27" s="1"/>
  <c r="Y27" i="28"/>
  <c r="Y28" i="28" s="1"/>
  <c r="T23" i="28"/>
  <c r="V23" i="28"/>
  <c r="AC27" i="27"/>
  <c r="AC28" i="27" s="1"/>
  <c r="R23" i="27"/>
  <c r="AA27" i="27"/>
  <c r="AA28" i="27" s="1"/>
  <c r="M27" i="27"/>
  <c r="M28" i="27" s="1"/>
  <c r="N23" i="24"/>
  <c r="J23" i="28"/>
  <c r="J27" i="28" s="1"/>
  <c r="J28" i="28" s="1"/>
  <c r="R23" i="24"/>
  <c r="AE27" i="28"/>
  <c r="AE28" i="28" s="1"/>
  <c r="M27" i="28"/>
  <c r="M28" i="28" s="1"/>
  <c r="P23" i="24"/>
  <c r="I27" i="27"/>
  <c r="I28" i="27" s="1"/>
  <c r="J23" i="24"/>
  <c r="K27" i="27"/>
  <c r="K28" i="27" s="1"/>
  <c r="I27" i="28"/>
  <c r="I28" i="28" s="1"/>
  <c r="O27" i="27"/>
  <c r="O28" i="27" s="1"/>
  <c r="K27" i="28"/>
  <c r="K28" i="28" s="1"/>
  <c r="Y27" i="27"/>
  <c r="Y28" i="27" s="1"/>
  <c r="N23" i="28"/>
  <c r="R23" i="28"/>
  <c r="V23" i="27"/>
  <c r="N23" i="27"/>
  <c r="O27" i="28"/>
  <c r="O28" i="28" s="1"/>
  <c r="AG19" i="27"/>
  <c r="AC27" i="28"/>
  <c r="AC28" i="28" s="1"/>
  <c r="X23" i="28"/>
  <c r="AE27" i="27"/>
  <c r="AE28" i="27" s="1"/>
  <c r="L23" i="27"/>
  <c r="L27" i="27" s="1"/>
  <c r="L28" i="27" s="1"/>
  <c r="Z23" i="27"/>
  <c r="J23" i="27"/>
  <c r="J27" i="27" s="1"/>
  <c r="J28" i="27" s="1"/>
  <c r="AD23" i="28"/>
  <c r="AD27" i="28" s="1"/>
  <c r="AD28" i="28" s="1"/>
  <c r="AG19" i="28"/>
  <c r="AH19" i="28" s="1"/>
  <c r="AH23" i="28" s="1"/>
  <c r="AA27" i="28"/>
  <c r="AA28" i="28" s="1"/>
  <c r="T23" i="27"/>
  <c r="AG18" i="27"/>
  <c r="U8" i="27"/>
  <c r="AG18" i="28"/>
  <c r="AB23" i="24"/>
  <c r="AG18" i="24"/>
  <c r="AD23" i="24"/>
  <c r="Z23" i="24"/>
  <c r="L23" i="24"/>
  <c r="X23" i="24"/>
  <c r="Q15" i="28"/>
  <c r="V15" i="28"/>
  <c r="X15" i="28"/>
  <c r="Q11" i="28"/>
  <c r="V11" i="28"/>
  <c r="S11" i="28"/>
  <c r="S8" i="28"/>
  <c r="Q8" i="28"/>
  <c r="U8" i="28"/>
  <c r="W8" i="28"/>
  <c r="X12" i="28"/>
  <c r="U12" i="28"/>
  <c r="R12" i="28"/>
  <c r="U16" i="28"/>
  <c r="S16" i="28"/>
  <c r="R16" i="28"/>
  <c r="W16" i="28"/>
  <c r="V14" i="28"/>
  <c r="S14" i="28"/>
  <c r="Q14" i="28"/>
  <c r="P10" i="28"/>
  <c r="N10" i="28"/>
  <c r="T13" i="28"/>
  <c r="T18" i="28" s="1"/>
  <c r="R13" i="28"/>
  <c r="S7" i="28"/>
  <c r="X7" i="28"/>
  <c r="U7" i="28"/>
  <c r="W7" i="28"/>
  <c r="P9" i="28"/>
  <c r="P10" i="27"/>
  <c r="N10" i="27"/>
  <c r="N18" i="27" s="1"/>
  <c r="S7" i="27"/>
  <c r="W7" i="27"/>
  <c r="X7" i="27"/>
  <c r="U7" i="27"/>
  <c r="V11" i="27"/>
  <c r="S11" i="27"/>
  <c r="Q11" i="27"/>
  <c r="Q15" i="27"/>
  <c r="X15" i="27"/>
  <c r="V15" i="27"/>
  <c r="X12" i="27"/>
  <c r="U12" i="27"/>
  <c r="R12" i="27"/>
  <c r="Z9" i="27"/>
  <c r="Z18" i="27" s="1"/>
  <c r="P9" i="27"/>
  <c r="Q14" i="27"/>
  <c r="V14" i="27"/>
  <c r="S14" i="27"/>
  <c r="U16" i="27"/>
  <c r="S16" i="27"/>
  <c r="R16" i="27"/>
  <c r="W16" i="27"/>
  <c r="T13" i="27"/>
  <c r="T18" i="27" s="1"/>
  <c r="R13" i="27"/>
  <c r="W8" i="27"/>
  <c r="Q8" i="27"/>
  <c r="U8" i="24"/>
  <c r="W8" i="24"/>
  <c r="V14" i="24"/>
  <c r="S14" i="24"/>
  <c r="Q14" i="24"/>
  <c r="P10" i="24"/>
  <c r="N10" i="24"/>
  <c r="U16" i="24"/>
  <c r="S16" i="24"/>
  <c r="R16" i="24"/>
  <c r="W16" i="24"/>
  <c r="X7" i="24"/>
  <c r="W7" i="24"/>
  <c r="U7" i="24"/>
  <c r="S7" i="24"/>
  <c r="Z9" i="24"/>
  <c r="P9" i="24"/>
  <c r="Q15" i="24"/>
  <c r="X15" i="24"/>
  <c r="V15" i="24"/>
  <c r="V11" i="24"/>
  <c r="X12" i="24"/>
  <c r="U12" i="24"/>
  <c r="R12" i="24"/>
  <c r="AH19" i="24"/>
  <c r="AH23" i="24" s="1"/>
  <c r="AG23" i="24"/>
  <c r="T13" i="24"/>
  <c r="R13" i="24"/>
  <c r="AF23" i="24"/>
  <c r="N28" i="29" l="1"/>
  <c r="AH27" i="29"/>
  <c r="V18" i="27"/>
  <c r="U18" i="27"/>
  <c r="W18" i="27"/>
  <c r="P18" i="27"/>
  <c r="X18" i="27"/>
  <c r="Q18" i="27"/>
  <c r="R18" i="27"/>
  <c r="S18" i="27"/>
  <c r="S27" i="27" s="1"/>
  <c r="S28" i="27" s="1"/>
  <c r="T27" i="28"/>
  <c r="T28" i="28" s="1"/>
  <c r="AH13" i="27"/>
  <c r="AH13" i="28"/>
  <c r="AG23" i="28"/>
  <c r="AH11" i="27"/>
  <c r="Z27" i="27"/>
  <c r="Z28" i="27" s="1"/>
  <c r="AG23" i="27"/>
  <c r="AH19" i="27"/>
  <c r="AH23" i="27" s="1"/>
  <c r="AH13" i="24"/>
  <c r="T27" i="27"/>
  <c r="T28" i="27" s="1"/>
  <c r="W27" i="27"/>
  <c r="W28" i="27" s="1"/>
  <c r="AH15" i="27"/>
  <c r="AH16" i="28"/>
  <c r="AH11" i="28"/>
  <c r="AH14" i="28"/>
  <c r="AH11" i="24"/>
  <c r="AH14" i="24"/>
  <c r="AH15" i="28"/>
  <c r="W18" i="28"/>
  <c r="W27" i="28" s="1"/>
  <c r="W28" i="28" s="1"/>
  <c r="N18" i="28"/>
  <c r="AH10" i="28"/>
  <c r="R18" i="28"/>
  <c r="R27" i="28" s="1"/>
  <c r="R28" i="28" s="1"/>
  <c r="AH12" i="28"/>
  <c r="P18" i="28"/>
  <c r="P27" i="28" s="1"/>
  <c r="P28" i="28" s="1"/>
  <c r="AH9" i="28"/>
  <c r="Q18" i="28"/>
  <c r="Q27" i="28" s="1"/>
  <c r="Q28" i="28" s="1"/>
  <c r="AH8" i="28"/>
  <c r="U18" i="28"/>
  <c r="U27" i="28" s="1"/>
  <c r="U28" i="28" s="1"/>
  <c r="X18" i="28"/>
  <c r="X27" i="28" s="1"/>
  <c r="X28" i="28" s="1"/>
  <c r="V18" i="28"/>
  <c r="V27" i="28" s="1"/>
  <c r="V28" i="28" s="1"/>
  <c r="AH7" i="28"/>
  <c r="S18" i="28"/>
  <c r="S27" i="28" s="1"/>
  <c r="S28" i="28" s="1"/>
  <c r="R27" i="27"/>
  <c r="R28" i="27" s="1"/>
  <c r="AH12" i="27"/>
  <c r="AH7" i="27"/>
  <c r="AH10" i="27"/>
  <c r="AH16" i="27"/>
  <c r="Q27" i="27"/>
  <c r="Q28" i="27" s="1"/>
  <c r="AH8" i="27"/>
  <c r="V27" i="27"/>
  <c r="V28" i="27" s="1"/>
  <c r="AH14" i="27"/>
  <c r="U27" i="27"/>
  <c r="U28" i="27" s="1"/>
  <c r="P27" i="27"/>
  <c r="P28" i="27" s="1"/>
  <c r="AH9" i="27"/>
  <c r="X27" i="27"/>
  <c r="X28" i="27" s="1"/>
  <c r="AH16" i="24"/>
  <c r="AH10" i="24"/>
  <c r="AH15" i="24"/>
  <c r="AH9" i="24"/>
  <c r="AH12" i="24"/>
  <c r="AH7" i="24"/>
  <c r="AH8" i="24"/>
  <c r="N27" i="28" l="1"/>
  <c r="AH18" i="28"/>
  <c r="N27" i="27"/>
  <c r="AH18" i="27"/>
  <c r="AE23" i="26"/>
  <c r="AE27" i="26" s="1"/>
  <c r="AC23" i="26"/>
  <c r="AC27" i="26" s="1"/>
  <c r="AA23" i="26"/>
  <c r="Y23" i="26"/>
  <c r="W23" i="26"/>
  <c r="U23" i="26"/>
  <c r="S23" i="26"/>
  <c r="Q23" i="26"/>
  <c r="O23" i="26"/>
  <c r="M23" i="26"/>
  <c r="K23" i="26"/>
  <c r="K27" i="26" s="1"/>
  <c r="I23" i="26"/>
  <c r="I27" i="26" s="1"/>
  <c r="AF22" i="26"/>
  <c r="AG22" i="26" s="1"/>
  <c r="AH22" i="26" s="1"/>
  <c r="AD22" i="26"/>
  <c r="AB22" i="26"/>
  <c r="Z22" i="26"/>
  <c r="X22" i="26"/>
  <c r="V22" i="26"/>
  <c r="T22" i="26"/>
  <c r="R22" i="26"/>
  <c r="P22" i="26"/>
  <c r="N22" i="26"/>
  <c r="L22" i="26"/>
  <c r="J22" i="26"/>
  <c r="AF21" i="26"/>
  <c r="AG21" i="26" s="1"/>
  <c r="AH21" i="26" s="1"/>
  <c r="AD21" i="26"/>
  <c r="AB21" i="26"/>
  <c r="Z21" i="26"/>
  <c r="X21" i="26"/>
  <c r="V21" i="26"/>
  <c r="T21" i="26"/>
  <c r="R21" i="26"/>
  <c r="P21" i="26"/>
  <c r="N21" i="26"/>
  <c r="L21" i="26"/>
  <c r="J21" i="26"/>
  <c r="AF20" i="26"/>
  <c r="AG20" i="26" s="1"/>
  <c r="AH20" i="26" s="1"/>
  <c r="AD20" i="26"/>
  <c r="AB20" i="26"/>
  <c r="Z20" i="26"/>
  <c r="X20" i="26"/>
  <c r="V20" i="26"/>
  <c r="T20" i="26"/>
  <c r="R20" i="26"/>
  <c r="P20" i="26"/>
  <c r="N20" i="26"/>
  <c r="L20" i="26"/>
  <c r="J20" i="26"/>
  <c r="AF19" i="26"/>
  <c r="AG19" i="26" s="1"/>
  <c r="AD19" i="26"/>
  <c r="AB19" i="26"/>
  <c r="Z19" i="26"/>
  <c r="X19" i="26"/>
  <c r="V19" i="26"/>
  <c r="T19" i="26"/>
  <c r="R19" i="26"/>
  <c r="P19" i="26"/>
  <c r="N19" i="26"/>
  <c r="L19" i="26"/>
  <c r="J19" i="26"/>
  <c r="AG16" i="26"/>
  <c r="D16" i="26"/>
  <c r="E16" i="26" s="1"/>
  <c r="G16" i="26" s="1"/>
  <c r="AG15" i="26"/>
  <c r="D15" i="26"/>
  <c r="E15" i="26" s="1"/>
  <c r="G15" i="26" s="1"/>
  <c r="AG14" i="26"/>
  <c r="D14" i="26"/>
  <c r="E14" i="26" s="1"/>
  <c r="G14" i="26" s="1"/>
  <c r="AG13" i="26"/>
  <c r="D13" i="26"/>
  <c r="E13" i="26" s="1"/>
  <c r="G13" i="26" s="1"/>
  <c r="AG12" i="26"/>
  <c r="D12" i="26"/>
  <c r="E12" i="26" s="1"/>
  <c r="G12" i="26" s="1"/>
  <c r="AG11" i="26"/>
  <c r="D11" i="26"/>
  <c r="E11" i="26" s="1"/>
  <c r="G11" i="26" s="1"/>
  <c r="AG10" i="26"/>
  <c r="D10" i="26"/>
  <c r="E10" i="26" s="1"/>
  <c r="G10" i="26" s="1"/>
  <c r="AG9" i="26"/>
  <c r="D9" i="26"/>
  <c r="E9" i="26" s="1"/>
  <c r="G9" i="26" s="1"/>
  <c r="AG8" i="26"/>
  <c r="D8" i="26"/>
  <c r="E8" i="26" s="1"/>
  <c r="G8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G7" i="26"/>
  <c r="D7" i="26"/>
  <c r="E7" i="26" s="1"/>
  <c r="G7" i="26" s="1"/>
  <c r="B6" i="26"/>
  <c r="C6" i="26" s="1"/>
  <c r="D6" i="26" s="1"/>
  <c r="E6" i="26" s="1"/>
  <c r="F6" i="26" s="1"/>
  <c r="G6" i="26" s="1"/>
  <c r="H6" i="26" s="1"/>
  <c r="I6" i="26" s="1"/>
  <c r="J6" i="26" s="1"/>
  <c r="K6" i="26" s="1"/>
  <c r="L6" i="26" s="1"/>
  <c r="M6" i="26" s="1"/>
  <c r="N6" i="26" s="1"/>
  <c r="O6" i="26" s="1"/>
  <c r="P6" i="26" s="1"/>
  <c r="Q6" i="26" s="1"/>
  <c r="R6" i="26" s="1"/>
  <c r="S6" i="26" s="1"/>
  <c r="T6" i="26" s="1"/>
  <c r="U6" i="26" s="1"/>
  <c r="V6" i="26" s="1"/>
  <c r="W6" i="26" s="1"/>
  <c r="X6" i="26" s="1"/>
  <c r="Y6" i="26" s="1"/>
  <c r="Z6" i="26" s="1"/>
  <c r="AA6" i="26" s="1"/>
  <c r="AB6" i="26" s="1"/>
  <c r="AC6" i="26" s="1"/>
  <c r="AD6" i="26" s="1"/>
  <c r="AE6" i="26" s="1"/>
  <c r="AF6" i="26" s="1"/>
  <c r="AG6" i="26" s="1"/>
  <c r="AH6" i="26" s="1"/>
  <c r="R23" i="26" l="1"/>
  <c r="N23" i="26"/>
  <c r="T23" i="26"/>
  <c r="AD23" i="26"/>
  <c r="AD27" i="26" s="1"/>
  <c r="AD28" i="26" s="1"/>
  <c r="Z23" i="26"/>
  <c r="X23" i="26"/>
  <c r="J23" i="26"/>
  <c r="J27" i="26" s="1"/>
  <c r="J28" i="26" s="1"/>
  <c r="P23" i="26"/>
  <c r="M27" i="26"/>
  <c r="M28" i="26" s="1"/>
  <c r="AA27" i="26"/>
  <c r="AA28" i="26" s="1"/>
  <c r="T13" i="26"/>
  <c r="R13" i="26"/>
  <c r="AH19" i="26"/>
  <c r="AH23" i="26" s="1"/>
  <c r="AG23" i="26"/>
  <c r="AE28" i="26"/>
  <c r="L23" i="26"/>
  <c r="L27" i="26" s="1"/>
  <c r="L28" i="26" s="1"/>
  <c r="O27" i="26"/>
  <c r="O28" i="26" s="1"/>
  <c r="Y27" i="26"/>
  <c r="Y28" i="26" s="1"/>
  <c r="N28" i="28"/>
  <c r="AH27" i="28"/>
  <c r="N28" i="27"/>
  <c r="AH27" i="27"/>
  <c r="AF23" i="26"/>
  <c r="AF27" i="26" s="1"/>
  <c r="K28" i="26"/>
  <c r="I28" i="26"/>
  <c r="AC28" i="26"/>
  <c r="V23" i="26"/>
  <c r="AB23" i="26"/>
  <c r="AG18" i="26"/>
  <c r="Q11" i="26"/>
  <c r="V11" i="26"/>
  <c r="S11" i="26"/>
  <c r="S7" i="26"/>
  <c r="X7" i="26"/>
  <c r="W7" i="26"/>
  <c r="U7" i="26"/>
  <c r="V15" i="26"/>
  <c r="X15" i="26"/>
  <c r="Q15" i="26"/>
  <c r="U8" i="26"/>
  <c r="W8" i="26"/>
  <c r="S8" i="26"/>
  <c r="Q8" i="26"/>
  <c r="Z9" i="26"/>
  <c r="P9" i="26"/>
  <c r="X12" i="26"/>
  <c r="U12" i="26"/>
  <c r="R12" i="26"/>
  <c r="W16" i="26"/>
  <c r="R16" i="26"/>
  <c r="U16" i="26"/>
  <c r="S16" i="26"/>
  <c r="P10" i="26"/>
  <c r="N10" i="26"/>
  <c r="V14" i="26"/>
  <c r="S14" i="26"/>
  <c r="Q14" i="26"/>
  <c r="AH14" i="26" l="1"/>
  <c r="AH13" i="26"/>
  <c r="Q27" i="26"/>
  <c r="Q28" i="26" s="1"/>
  <c r="Z27" i="26"/>
  <c r="Z28" i="26" s="1"/>
  <c r="T27" i="26"/>
  <c r="T28" i="26" s="1"/>
  <c r="AB27" i="26"/>
  <c r="AB28" i="26" s="1"/>
  <c r="AF28" i="26"/>
  <c r="AH16" i="26"/>
  <c r="AH7" i="26"/>
  <c r="N27" i="26"/>
  <c r="AH10" i="26"/>
  <c r="AH8" i="26"/>
  <c r="AH11" i="26"/>
  <c r="AH12" i="26"/>
  <c r="AH9" i="26"/>
  <c r="AH15" i="26"/>
  <c r="S27" i="26" l="1"/>
  <c r="S28" i="26" s="1"/>
  <c r="U27" i="26"/>
  <c r="U28" i="26" s="1"/>
  <c r="R27" i="26"/>
  <c r="R28" i="26" s="1"/>
  <c r="X27" i="26"/>
  <c r="X28" i="26" s="1"/>
  <c r="P27" i="26"/>
  <c r="P28" i="26" s="1"/>
  <c r="W27" i="26"/>
  <c r="W28" i="26" s="1"/>
  <c r="V27" i="26"/>
  <c r="V28" i="26" s="1"/>
  <c r="AH18" i="26"/>
  <c r="N28" i="26" l="1"/>
  <c r="AH27" i="26"/>
  <c r="N18" i="24"/>
  <c r="N28" i="24" s="1"/>
  <c r="N29" i="24" s="1"/>
  <c r="I18" i="24"/>
  <c r="Z18" i="24"/>
  <c r="Z28" i="24" s="1"/>
  <c r="Z29" i="24" s="1"/>
  <c r="AA18" i="24"/>
  <c r="AA28" i="24" s="1"/>
  <c r="AA29" i="24" s="1"/>
  <c r="J18" i="24"/>
  <c r="J28" i="24"/>
  <c r="J29" i="24" s="1"/>
  <c r="W18" i="24"/>
  <c r="W28" i="24" s="1"/>
  <c r="W29" i="24" s="1"/>
  <c r="L18" i="24"/>
  <c r="L28" i="24" s="1"/>
  <c r="L29" i="24" s="1"/>
  <c r="M18" i="24"/>
  <c r="M28" i="24" s="1"/>
  <c r="M29" i="24" s="1"/>
  <c r="P18" i="24"/>
  <c r="P28" i="24" s="1"/>
  <c r="P29" i="24" s="1"/>
  <c r="AC18" i="24"/>
  <c r="AC28" i="24" s="1"/>
  <c r="AC29" i="24" s="1"/>
  <c r="V18" i="24"/>
  <c r="V28" i="24" s="1"/>
  <c r="V29" i="24" s="1"/>
  <c r="X18" i="24"/>
  <c r="X28" i="24"/>
  <c r="X29" i="24" s="1"/>
  <c r="Y18" i="24"/>
  <c r="Y28" i="24"/>
  <c r="Y29" i="24" s="1"/>
  <c r="O18" i="24"/>
  <c r="O28" i="24" s="1"/>
  <c r="O29" i="24" s="1"/>
  <c r="AD18" i="24"/>
  <c r="AD28" i="24" s="1"/>
  <c r="AD29" i="24" s="1"/>
  <c r="U18" i="24"/>
  <c r="U28" i="24" s="1"/>
  <c r="U29" i="24" s="1"/>
  <c r="K18" i="24"/>
  <c r="K28" i="24" s="1"/>
  <c r="K29" i="24" s="1"/>
  <c r="AB18" i="24"/>
  <c r="AB28" i="24" s="1"/>
  <c r="AB29" i="24" s="1"/>
  <c r="Q18" i="24"/>
  <c r="Q28" i="24" s="1"/>
  <c r="Q29" i="24" s="1"/>
  <c r="R18" i="24"/>
  <c r="R28" i="24" s="1"/>
  <c r="R29" i="24" s="1"/>
  <c r="S18" i="24"/>
  <c r="S28" i="24" s="1"/>
  <c r="S29" i="24" s="1"/>
  <c r="AE18" i="24"/>
  <c r="AE28" i="24" s="1"/>
  <c r="AE29" i="24" s="1"/>
  <c r="T18" i="24"/>
  <c r="T28" i="24" s="1"/>
  <c r="T29" i="24" s="1"/>
  <c r="AF18" i="24"/>
  <c r="AF28" i="24" s="1"/>
  <c r="AF29" i="24" s="1"/>
  <c r="AH18" i="24" l="1"/>
  <c r="I28" i="24"/>
  <c r="I29" i="24" l="1"/>
  <c r="AH28" i="24"/>
</calcChain>
</file>

<file path=xl/sharedStrings.xml><?xml version="1.0" encoding="utf-8"?>
<sst xmlns="http://schemas.openxmlformats.org/spreadsheetml/2006/main" count="381" uniqueCount="60">
  <si>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</si>
  <si>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</si>
  <si>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</si>
  <si>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</si>
  <si>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</si>
  <si>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</si>
  <si>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</si>
  <si>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</si>
  <si>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</si>
  <si>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</si>
  <si>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</si>
  <si>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</si>
  <si>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</si>
  <si>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</si>
  <si>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</si>
  <si>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</si>
  <si>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</si>
  <si>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</si>
  <si>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</si>
  <si>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</si>
  <si>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</si>
  <si>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</si>
  <si>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</si>
  <si>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</si>
  <si>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</si>
  <si>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</si>
  <si>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r>
      <rPr>
        <b/>
        <sz val="12"/>
        <color theme="1"/>
        <rFont val="Sylfaen"/>
        <family val="1"/>
      </rPr>
      <t>II  ზონა</t>
    </r>
    <r>
      <rPr>
        <sz val="12"/>
        <color theme="1"/>
        <rFont val="Sylfaen"/>
        <family val="1"/>
      </rPr>
      <t>, ქვეზონა-საგარჯო,უმთავრესად მთისწინა ფერდობები</t>
    </r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</si>
  <si>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</si>
  <si>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</si>
  <si>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</si>
  <si>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</si>
  <si>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</si>
  <si>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</si>
  <si>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</si>
  <si>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</si>
  <si>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</si>
  <si>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</si>
  <si>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</si>
  <si>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</si>
  <si>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</si>
  <si>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</si>
  <si>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</si>
  <si>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</si>
  <si>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</si>
  <si>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</si>
  <si>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</si>
  <si>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t>ესხებათ პირველი კატეგორიის დეფიციტი</t>
  </si>
  <si>
    <t>წმო</t>
  </si>
  <si>
    <t>პატარძეულის არხი</t>
  </si>
  <si>
    <t>სისტემის გაჩერების რეჟიმი</t>
  </si>
  <si>
    <t xml:space="preserve"> სისტემის გაჩერების პერიოდი</t>
  </si>
  <si>
    <t>სისტემის საირიგაციო პერიოდი</t>
  </si>
  <si>
    <r>
      <t xml:space="preserve">ტბორის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</si>
  <si>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ტექნიკური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</si>
  <si>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ჰესის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</si>
  <si>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ეხებათ პირველი კატეგორიის დეფიციტი</t>
  </si>
  <si>
    <t>მარცხენა არხი</t>
  </si>
  <si>
    <t>მარჯვენა არხი</t>
  </si>
  <si>
    <t>ხაშმის არხი</t>
  </si>
  <si>
    <t>მარცხენა არხის (ვერხვიანის მექანიკური სატუმბი სადგური)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</si>
</sst>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  <font>
      <sz val="11"/>
      <color theme="1"/>
      <name val="Calibri"/>
      <family val="2"/>
      <scheme val="minor"/>
    </font>
    <font>
      <b/>
      <sz val="20"/>
      <color theme="1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49" fontId="2" fillId="3" borderId="2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2" fontId="7" fillId="5" borderId="12" xfId="0" applyNumberFormat="1" applyFont="1" applyFill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5" borderId="39" xfId="0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44" xfId="0" applyBorder="1"/>
    <xf numFmtId="0" fontId="0" fillId="0" borderId="3" xfId="0" applyBorder="1"/>
    <xf numFmtId="0" fontId="1" fillId="2" borderId="3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2" fontId="3" fillId="0" borderId="37" xfId="0" applyNumberFormat="1" applyFont="1" applyBorder="1" applyAlignment="1">
      <alignment horizontal="center" vertical="center"/>
    </xf>
    <xf numFmtId="2" fontId="3" fillId="0" borderId="4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3" fillId="0" borderId="45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6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7" fillId="0" borderId="3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18" xfId="0" applyBorder="1"/>
    <xf numFmtId="0" fontId="1" fillId="0" borderId="44" xfId="0" applyFont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26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0" fillId="7" borderId="20" xfId="0" applyFont="1" applyFill="1" applyBorder="1" applyAlignment="1">
      <alignment horizontal="center" vertical="center"/>
    </xf>
    <xf numFmtId="0" fontId="10" fillId="7" borderId="26" xfId="0" applyFont="1" applyFill="1" applyBorder="1" applyAlignment="1">
      <alignment horizontal="center" vertical="center"/>
    </xf>
    <xf numFmtId="0" fontId="10" fillId="6" borderId="31" xfId="0" applyFont="1" applyFill="1" applyBorder="1" applyAlignment="1">
      <alignment horizontal="center" vertical="center"/>
    </xf>
    <xf numFmtId="0" fontId="10" fillId="6" borderId="33" xfId="0" applyFont="1" applyFill="1" applyBorder="1" applyAlignment="1">
      <alignment horizontal="center" vertical="center"/>
    </xf>
    <xf numFmtId="0" fontId="10" fillId="6" borderId="32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448A-ED85-4C5B-B0CA-B313E450A30C}">
  <sheetPr>
    <tabColor rgb="FF00B050"/>
    <pageSetUpPr fitToPage="1"/>
  </sheetPr>
  <dimension ref="A1:AH28"/>
  <sheetViews>
    <sheetView zoomScale="60" zoomScaleNormal="60" workbookViewId="0">
      <selection activeCell="M21" sqref="M21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0" width="11.140625" style="2" bestFit="1" customWidth="1"/>
    <col min="11" max="11" width="12.5703125" style="2" bestFit="1" customWidth="1"/>
    <col min="12" max="12" width="14.7109375" style="2" customWidth="1"/>
    <col min="13" max="13" width="16.85546875" style="1" customWidth="1"/>
    <col min="14" max="16" width="12.5703125" style="1" bestFit="1" customWidth="1"/>
    <col min="17" max="17" width="16.5703125" style="1" bestFit="1" customWidth="1"/>
    <col min="18" max="18" width="14.7109375" style="1" bestFit="1" customWidth="1"/>
    <col min="19" max="19" width="15.85546875" style="1" bestFit="1" customWidth="1"/>
    <col min="20" max="20" width="12.5703125" style="1" bestFit="1" customWidth="1"/>
    <col min="21" max="21" width="15.85546875" style="1" bestFit="1" customWidth="1"/>
    <col min="22" max="22" width="15.42578125" style="1" bestFit="1" customWidth="1"/>
    <col min="23" max="23" width="16.5703125" style="1" bestFit="1" customWidth="1"/>
    <col min="24" max="24" width="15.42578125" style="1" bestFit="1" customWidth="1"/>
    <col min="25" max="26" width="12" style="1" bestFit="1" customWidth="1"/>
    <col min="27" max="32" width="12.5703125" style="1" bestFit="1" customWidth="1"/>
    <col min="33" max="33" width="18.28515625" style="2" customWidth="1"/>
    <col min="34" max="34" width="18.28515625" style="2" bestFit="1" customWidth="1"/>
    <col min="35" max="16384" width="9.140625" style="1"/>
  </cols>
  <sheetData>
    <row r="1" spans="1:34" ht="25.5" customHeight="1" x14ac:dyDescent="0.35">
      <c r="A1" s="118" t="s">
        <v>56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20"/>
    </row>
    <row r="2" spans="1:34" ht="25.5" customHeight="1" x14ac:dyDescent="0.25">
      <c r="A2" s="121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3"/>
    </row>
    <row r="3" spans="1:34" ht="25.5" customHeight="1" thickBot="1" x14ac:dyDescent="0.3">
      <c r="A3" s="124" t="s">
        <v>26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6"/>
    </row>
    <row r="4" spans="1:34" ht="65.25" customHeight="1" thickBot="1" x14ac:dyDescent="0.3">
      <c r="A4" s="127" t="s">
        <v>1</v>
      </c>
      <c r="B4" s="129" t="s">
        <v>2</v>
      </c>
      <c r="C4" s="129" t="s">
        <v>3</v>
      </c>
      <c r="D4" s="131" t="s">
        <v>27</v>
      </c>
      <c r="E4" s="131" t="s">
        <v>28</v>
      </c>
      <c r="F4" s="131" t="s">
        <v>29</v>
      </c>
      <c r="G4" s="131" t="s">
        <v>30</v>
      </c>
      <c r="H4" s="131" t="s">
        <v>39</v>
      </c>
      <c r="I4" s="133" t="s">
        <v>41</v>
      </c>
      <c r="J4" s="134"/>
      <c r="K4" s="133" t="s">
        <v>40</v>
      </c>
      <c r="L4" s="135"/>
      <c r="M4" s="108" t="s">
        <v>4</v>
      </c>
      <c r="N4" s="109"/>
      <c r="O4" s="108" t="s">
        <v>5</v>
      </c>
      <c r="P4" s="109"/>
      <c r="Q4" s="108" t="s">
        <v>6</v>
      </c>
      <c r="R4" s="109"/>
      <c r="S4" s="108" t="s">
        <v>7</v>
      </c>
      <c r="T4" s="109"/>
      <c r="U4" s="108" t="s">
        <v>8</v>
      </c>
      <c r="V4" s="109"/>
      <c r="W4" s="108" t="s">
        <v>9</v>
      </c>
      <c r="X4" s="109"/>
      <c r="Y4" s="108" t="s">
        <v>10</v>
      </c>
      <c r="Z4" s="109"/>
      <c r="AA4" s="108" t="s">
        <v>11</v>
      </c>
      <c r="AB4" s="109"/>
      <c r="AC4" s="108" t="s">
        <v>42</v>
      </c>
      <c r="AD4" s="109"/>
      <c r="AE4" s="108" t="s">
        <v>12</v>
      </c>
      <c r="AF4" s="109"/>
      <c r="AG4" s="116" t="s">
        <v>43</v>
      </c>
      <c r="AH4" s="117"/>
    </row>
    <row r="5" spans="1:34" ht="30.75" thickBot="1" x14ac:dyDescent="0.3">
      <c r="A5" s="128"/>
      <c r="B5" s="130"/>
      <c r="C5" s="130"/>
      <c r="D5" s="130"/>
      <c r="E5" s="130"/>
      <c r="F5" s="132"/>
      <c r="G5" s="130"/>
      <c r="H5" s="132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0" t="s">
        <v>44</v>
      </c>
      <c r="AH5" s="50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3">
        <v>1</v>
      </c>
      <c r="B7" s="32" t="s">
        <v>16</v>
      </c>
      <c r="C7" s="33">
        <v>1235</v>
      </c>
      <c r="D7" s="33">
        <f>C7/86.4</f>
        <v>14.293981481481481</v>
      </c>
      <c r="E7" s="33">
        <f>D7/15</f>
        <v>0.95293209876543206</v>
      </c>
      <c r="F7" s="33">
        <v>2371.81</v>
      </c>
      <c r="G7" s="33">
        <f>E7*F7</f>
        <v>2260.1738811728392</v>
      </c>
      <c r="H7" s="78">
        <v>4</v>
      </c>
      <c r="I7" s="34"/>
      <c r="J7" s="35"/>
      <c r="K7" s="34"/>
      <c r="L7" s="35"/>
      <c r="M7" s="38"/>
      <c r="N7" s="36"/>
      <c r="O7" s="93"/>
      <c r="P7" s="36"/>
      <c r="Q7" s="38"/>
      <c r="R7" s="36"/>
      <c r="S7" s="61">
        <f>G7*15*84.6</f>
        <v>2868160.6552083325</v>
      </c>
      <c r="T7" s="36"/>
      <c r="U7" s="37">
        <f>G7*15*86.4</f>
        <v>2929185.3499999996</v>
      </c>
      <c r="V7" s="36"/>
      <c r="W7" s="37">
        <f>G7*15*86.4</f>
        <v>2929185.3499999996</v>
      </c>
      <c r="X7" s="39">
        <f>G7*16*86.4</f>
        <v>3124464.3733333331</v>
      </c>
      <c r="Y7" s="38"/>
      <c r="Z7" s="36"/>
      <c r="AA7" s="41"/>
      <c r="AB7" s="40"/>
      <c r="AC7" s="41"/>
      <c r="AD7" s="40"/>
      <c r="AE7" s="41"/>
      <c r="AF7" s="40"/>
      <c r="AG7" s="56">
        <f>F7*H7</f>
        <v>9487.24</v>
      </c>
      <c r="AH7" s="51">
        <f>I7+J7+K7+L7+M7+N7+O7+P7+Q7+R7+S7+T7+U7+V7+W7+X7+Y7+Z7+AA7+AB7+AC7+AD7+AE7+AF7</f>
        <v>11850995.728541665</v>
      </c>
    </row>
    <row r="8" spans="1:34" ht="34.5" customHeight="1" x14ac:dyDescent="0.25">
      <c r="A8" s="30">
        <f>A7+1</f>
        <v>2</v>
      </c>
      <c r="B8" s="28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221.2</v>
      </c>
      <c r="G8" s="20">
        <f t="shared" ref="G8:G16" si="3">E8*F8</f>
        <v>210.78858024691357</v>
      </c>
      <c r="H8" s="79">
        <v>4</v>
      </c>
      <c r="I8" s="3"/>
      <c r="J8" s="4"/>
      <c r="K8" s="3"/>
      <c r="L8" s="4"/>
      <c r="M8" s="16"/>
      <c r="N8" s="17"/>
      <c r="O8" s="94"/>
      <c r="P8" s="17"/>
      <c r="Q8" s="15">
        <f>G8*15*86.4</f>
        <v>273182</v>
      </c>
      <c r="R8" s="17"/>
      <c r="S8" s="15">
        <f>G8*15*86.4</f>
        <v>273182</v>
      </c>
      <c r="T8" s="17"/>
      <c r="U8" s="15">
        <f>G8*15*86.4</f>
        <v>273182</v>
      </c>
      <c r="V8" s="17"/>
      <c r="W8" s="15">
        <f>G8*15*86.4</f>
        <v>273182</v>
      </c>
      <c r="X8" s="17"/>
      <c r="Y8" s="16"/>
      <c r="Z8" s="17"/>
      <c r="AA8" s="12"/>
      <c r="AB8" s="13"/>
      <c r="AC8" s="12"/>
      <c r="AD8" s="13"/>
      <c r="AE8" s="12"/>
      <c r="AF8" s="13"/>
      <c r="AG8" s="18">
        <f>F8*H8</f>
        <v>884.8</v>
      </c>
      <c r="AH8" s="52">
        <f>I8+J8+K8+L8+M8+N8+O8+P8+Q8+R8+S8+T8+U8+V8+W8+X8+Y8+Z8+AA8+AB8+AC8+AD8+AE8+AF8</f>
        <v>1092728</v>
      </c>
    </row>
    <row r="9" spans="1:34" ht="34.5" customHeight="1" x14ac:dyDescent="0.25">
      <c r="A9" s="30">
        <f t="shared" ref="A9:A28" si="4">A8+1</f>
        <v>3</v>
      </c>
      <c r="B9" s="28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79">
        <v>2</v>
      </c>
      <c r="I9" s="3"/>
      <c r="J9" s="4"/>
      <c r="K9" s="3"/>
      <c r="L9" s="4"/>
      <c r="M9" s="16"/>
      <c r="N9" s="17"/>
      <c r="O9" s="94"/>
      <c r="P9" s="14">
        <f>G9*16*86.4</f>
        <v>0</v>
      </c>
      <c r="Q9" s="16"/>
      <c r="R9" s="17"/>
      <c r="S9" s="16"/>
      <c r="T9" s="17"/>
      <c r="U9" s="16"/>
      <c r="V9" s="17"/>
      <c r="W9" s="16"/>
      <c r="X9" s="17"/>
      <c r="Y9" s="16"/>
      <c r="Z9" s="14">
        <f>G9*16*86.4</f>
        <v>0</v>
      </c>
      <c r="AA9" s="12"/>
      <c r="AB9" s="13"/>
      <c r="AC9" s="12"/>
      <c r="AD9" s="13"/>
      <c r="AE9" s="12"/>
      <c r="AF9" s="13"/>
      <c r="AG9" s="18">
        <f t="shared" ref="AG9:AG15" si="5">F9*H9</f>
        <v>0</v>
      </c>
      <c r="AH9" s="52">
        <f t="shared" ref="AH9:AH16" si="6">I9+J9+K9+L9+M9+N9+O9+P9+Q9+R9+S9+T9+U9+V9+W9+X9+Y9+Z9+AA9+AB9+AC9+AD9+AE9+AF9</f>
        <v>0</v>
      </c>
    </row>
    <row r="10" spans="1:34" ht="34.5" customHeight="1" x14ac:dyDescent="0.25">
      <c r="A10" s="30">
        <f t="shared" si="4"/>
        <v>4</v>
      </c>
      <c r="B10" s="28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79">
        <v>2</v>
      </c>
      <c r="I10" s="3"/>
      <c r="J10" s="4"/>
      <c r="K10" s="3"/>
      <c r="L10" s="4"/>
      <c r="M10" s="16"/>
      <c r="N10" s="14">
        <f>G10*15*86.4</f>
        <v>0</v>
      </c>
      <c r="O10" s="94"/>
      <c r="P10" s="14">
        <f>G10*16*86.4</f>
        <v>0</v>
      </c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2"/>
      <c r="AB10" s="13"/>
      <c r="AC10" s="12"/>
      <c r="AD10" s="13"/>
      <c r="AE10" s="12"/>
      <c r="AF10" s="13"/>
      <c r="AG10" s="18">
        <f t="shared" si="5"/>
        <v>0</v>
      </c>
      <c r="AH10" s="52">
        <f t="shared" si="6"/>
        <v>0</v>
      </c>
    </row>
    <row r="11" spans="1:34" ht="34.5" customHeight="1" x14ac:dyDescent="0.25">
      <c r="A11" s="30">
        <f t="shared" si="4"/>
        <v>5</v>
      </c>
      <c r="B11" s="28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1719.18</v>
      </c>
      <c r="G11" s="20">
        <f t="shared" si="3"/>
        <v>1871.7306944444445</v>
      </c>
      <c r="H11" s="79">
        <v>3</v>
      </c>
      <c r="I11" s="3"/>
      <c r="J11" s="4"/>
      <c r="K11" s="3"/>
      <c r="L11" s="4"/>
      <c r="M11" s="16"/>
      <c r="N11" s="17"/>
      <c r="O11" s="94"/>
      <c r="P11" s="17"/>
      <c r="Q11" s="15">
        <f>G11*15*86.4</f>
        <v>2425762.9800000004</v>
      </c>
      <c r="R11" s="17"/>
      <c r="S11" s="15">
        <f>G11*15*86.4</f>
        <v>2425762.9800000004</v>
      </c>
      <c r="T11" s="17"/>
      <c r="U11" s="16"/>
      <c r="V11" s="14">
        <f>G11*16*86.4</f>
        <v>2587480.5120000001</v>
      </c>
      <c r="W11" s="16"/>
      <c r="X11" s="17"/>
      <c r="Y11" s="16"/>
      <c r="Z11" s="17"/>
      <c r="AA11" s="12"/>
      <c r="AB11" s="13"/>
      <c r="AC11" s="12"/>
      <c r="AD11" s="13"/>
      <c r="AE11" s="12"/>
      <c r="AF11" s="13"/>
      <c r="AG11" s="18">
        <f t="shared" si="5"/>
        <v>5157.54</v>
      </c>
      <c r="AH11" s="52">
        <f t="shared" si="6"/>
        <v>7439006.472000001</v>
      </c>
    </row>
    <row r="12" spans="1:34" ht="34.5" customHeight="1" x14ac:dyDescent="0.25">
      <c r="A12" s="30">
        <f t="shared" si="4"/>
        <v>6</v>
      </c>
      <c r="B12" s="28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106.46</v>
      </c>
      <c r="G12" s="20">
        <f t="shared" si="3"/>
        <v>101.44915123456789</v>
      </c>
      <c r="H12" s="79">
        <v>3</v>
      </c>
      <c r="I12" s="3"/>
      <c r="J12" s="4"/>
      <c r="K12" s="3"/>
      <c r="L12" s="4"/>
      <c r="M12" s="16"/>
      <c r="N12" s="17"/>
      <c r="O12" s="94"/>
      <c r="P12" s="17"/>
      <c r="Q12" s="16"/>
      <c r="R12" s="14">
        <f>G12*16*86.4</f>
        <v>140243.30666666667</v>
      </c>
      <c r="S12" s="16"/>
      <c r="T12" s="17"/>
      <c r="U12" s="15">
        <f>G12*15*86.4</f>
        <v>131478.1</v>
      </c>
      <c r="V12" s="17"/>
      <c r="W12" s="16"/>
      <c r="X12" s="14">
        <f>G12*16*86.4</f>
        <v>140243.30666666667</v>
      </c>
      <c r="Y12" s="16"/>
      <c r="Z12" s="17"/>
      <c r="AA12" s="12"/>
      <c r="AB12" s="13"/>
      <c r="AC12" s="12"/>
      <c r="AD12" s="13"/>
      <c r="AE12" s="12"/>
      <c r="AF12" s="13"/>
      <c r="AG12" s="18">
        <f t="shared" si="5"/>
        <v>319.38</v>
      </c>
      <c r="AH12" s="52">
        <f t="shared" si="6"/>
        <v>411964.71333333338</v>
      </c>
    </row>
    <row r="13" spans="1:34" ht="34.5" customHeight="1" x14ac:dyDescent="0.25">
      <c r="A13" s="30">
        <f t="shared" si="4"/>
        <v>7</v>
      </c>
      <c r="B13" s="28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79">
        <v>2</v>
      </c>
      <c r="I13" s="3"/>
      <c r="J13" s="4"/>
      <c r="K13" s="3"/>
      <c r="L13" s="4"/>
      <c r="M13" s="16"/>
      <c r="N13" s="17"/>
      <c r="O13" s="94"/>
      <c r="P13" s="17"/>
      <c r="Q13" s="16"/>
      <c r="R13" s="14">
        <f>G13*15*86.4</f>
        <v>0</v>
      </c>
      <c r="S13" s="16"/>
      <c r="T13" s="14">
        <f>G13*16*86.4</f>
        <v>0</v>
      </c>
      <c r="U13" s="16"/>
      <c r="V13" s="17"/>
      <c r="W13" s="16"/>
      <c r="X13" s="17"/>
      <c r="Y13" s="16"/>
      <c r="Z13" s="17"/>
      <c r="AA13" s="12"/>
      <c r="AB13" s="13"/>
      <c r="AC13" s="12"/>
      <c r="AD13" s="13"/>
      <c r="AE13" s="12"/>
      <c r="AF13" s="13"/>
      <c r="AG13" s="18">
        <f t="shared" si="5"/>
        <v>0</v>
      </c>
      <c r="AH13" s="52">
        <f t="shared" si="6"/>
        <v>0</v>
      </c>
    </row>
    <row r="14" spans="1:34" ht="34.5" customHeight="1" x14ac:dyDescent="0.25">
      <c r="A14" s="30">
        <f t="shared" si="4"/>
        <v>8</v>
      </c>
      <c r="B14" s="28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8.14</v>
      </c>
      <c r="G14" s="20">
        <f t="shared" si="3"/>
        <v>8.8622993827160492</v>
      </c>
      <c r="H14" s="79">
        <v>3</v>
      </c>
      <c r="I14" s="3"/>
      <c r="J14" s="4"/>
      <c r="K14" s="3"/>
      <c r="L14" s="4"/>
      <c r="M14" s="16"/>
      <c r="N14" s="17"/>
      <c r="O14" s="94"/>
      <c r="P14" s="17"/>
      <c r="Q14" s="15">
        <f>G14*15*86.4</f>
        <v>11485.539999999999</v>
      </c>
      <c r="R14" s="17"/>
      <c r="S14" s="15">
        <f>G14*15*86.4</f>
        <v>11485.539999999999</v>
      </c>
      <c r="T14" s="17"/>
      <c r="U14" s="16"/>
      <c r="V14" s="14">
        <f>G14*16*86.4</f>
        <v>12251.242666666667</v>
      </c>
      <c r="W14" s="16"/>
      <c r="X14" s="17"/>
      <c r="Y14" s="16"/>
      <c r="Z14" s="17"/>
      <c r="AA14" s="12"/>
      <c r="AB14" s="13"/>
      <c r="AC14" s="12"/>
      <c r="AD14" s="13"/>
      <c r="AE14" s="12"/>
      <c r="AF14" s="13"/>
      <c r="AG14" s="18">
        <f t="shared" si="5"/>
        <v>24.42</v>
      </c>
      <c r="AH14" s="52">
        <f t="shared" si="6"/>
        <v>35222.322666666667</v>
      </c>
    </row>
    <row r="15" spans="1:34" ht="34.5" customHeight="1" x14ac:dyDescent="0.25">
      <c r="A15" s="30">
        <f t="shared" si="4"/>
        <v>9</v>
      </c>
      <c r="B15" s="28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45.47</v>
      </c>
      <c r="G15" s="20">
        <f t="shared" si="3"/>
        <v>49.504760802469136</v>
      </c>
      <c r="H15" s="79">
        <v>4</v>
      </c>
      <c r="I15" s="3"/>
      <c r="J15" s="4"/>
      <c r="K15" s="3"/>
      <c r="L15" s="4"/>
      <c r="M15" s="16"/>
      <c r="N15" s="17"/>
      <c r="O15" s="94"/>
      <c r="P15" s="17"/>
      <c r="Q15" s="15">
        <f>G15*15*86.4</f>
        <v>64158.170000000006</v>
      </c>
      <c r="R15" s="17"/>
      <c r="S15" s="16"/>
      <c r="T15" s="14">
        <f>G15*15*86.4</f>
        <v>64158.170000000006</v>
      </c>
      <c r="U15" s="16"/>
      <c r="V15" s="14">
        <f>G15*16*86.4</f>
        <v>68435.381333333338</v>
      </c>
      <c r="W15" s="16"/>
      <c r="X15" s="14">
        <f>G15*16*86.4</f>
        <v>68435.381333333338</v>
      </c>
      <c r="Y15" s="16"/>
      <c r="Z15" s="17"/>
      <c r="AA15" s="12"/>
      <c r="AB15" s="13"/>
      <c r="AC15" s="12"/>
      <c r="AD15" s="13"/>
      <c r="AE15" s="12"/>
      <c r="AF15" s="13"/>
      <c r="AG15" s="18">
        <f t="shared" si="5"/>
        <v>181.88</v>
      </c>
      <c r="AH15" s="52">
        <f t="shared" si="6"/>
        <v>265187.10266666667</v>
      </c>
    </row>
    <row r="16" spans="1:34" ht="34.5" customHeight="1" thickBot="1" x14ac:dyDescent="0.3">
      <c r="A16" s="30">
        <f t="shared" si="4"/>
        <v>10</v>
      </c>
      <c r="B16" s="29" t="s">
        <v>25</v>
      </c>
      <c r="C16" s="64">
        <v>1411</v>
      </c>
      <c r="D16" s="64">
        <f t="shared" si="1"/>
        <v>16.331018518518519</v>
      </c>
      <c r="E16" s="64">
        <f t="shared" si="2"/>
        <v>1.0887345679012346</v>
      </c>
      <c r="F16" s="64">
        <v>196.5</v>
      </c>
      <c r="G16" s="64">
        <f t="shared" si="3"/>
        <v>213.93634259259258</v>
      </c>
      <c r="H16" s="80">
        <v>4</v>
      </c>
      <c r="I16" s="67"/>
      <c r="J16" s="66"/>
      <c r="K16" s="67"/>
      <c r="L16" s="66"/>
      <c r="M16" s="68"/>
      <c r="N16" s="69"/>
      <c r="O16" s="95"/>
      <c r="P16" s="69"/>
      <c r="Q16" s="68"/>
      <c r="R16" s="70">
        <f>G16*16*86.4</f>
        <v>295745.59999999998</v>
      </c>
      <c r="S16" s="71">
        <f>G16*15*86.4</f>
        <v>277261.5</v>
      </c>
      <c r="T16" s="69"/>
      <c r="U16" s="71">
        <f>G16*15*86.4</f>
        <v>277261.5</v>
      </c>
      <c r="V16" s="69"/>
      <c r="W16" s="71">
        <f>G16*15*86.4</f>
        <v>277261.5</v>
      </c>
      <c r="X16" s="69"/>
      <c r="Y16" s="68"/>
      <c r="Z16" s="69"/>
      <c r="AA16" s="48"/>
      <c r="AB16" s="49"/>
      <c r="AC16" s="48"/>
      <c r="AD16" s="49"/>
      <c r="AE16" s="48"/>
      <c r="AF16" s="49"/>
      <c r="AG16" s="57">
        <f>F16*H16</f>
        <v>786</v>
      </c>
      <c r="AH16" s="53">
        <f t="shared" si="6"/>
        <v>1127530.1000000001</v>
      </c>
    </row>
    <row r="17" spans="1:34" ht="34.5" customHeight="1" x14ac:dyDescent="0.25">
      <c r="A17" s="30">
        <f t="shared" si="4"/>
        <v>11</v>
      </c>
      <c r="B17" s="32" t="s">
        <v>49</v>
      </c>
      <c r="C17" s="22"/>
      <c r="D17" s="22"/>
      <c r="E17" s="22"/>
      <c r="F17" s="22"/>
      <c r="G17" s="22"/>
      <c r="H17" s="75"/>
      <c r="I17" s="99" t="s">
        <v>50</v>
      </c>
      <c r="J17" s="100"/>
      <c r="K17" s="100"/>
      <c r="L17" s="100"/>
      <c r="M17" s="101"/>
      <c r="N17" s="102" t="s">
        <v>51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4"/>
      <c r="AA17" s="105" t="s">
        <v>50</v>
      </c>
      <c r="AB17" s="106"/>
      <c r="AC17" s="106"/>
      <c r="AD17" s="106"/>
      <c r="AE17" s="106"/>
      <c r="AF17" s="107"/>
      <c r="AG17" s="62"/>
      <c r="AH17" s="63"/>
    </row>
    <row r="18" spans="1:34" ht="38.25" customHeight="1" x14ac:dyDescent="0.25">
      <c r="A18" s="30">
        <f t="shared" si="4"/>
        <v>12</v>
      </c>
      <c r="B18" s="46" t="s">
        <v>31</v>
      </c>
      <c r="C18" s="44"/>
      <c r="D18" s="44"/>
      <c r="E18" s="44"/>
      <c r="F18" s="44"/>
      <c r="G18" s="45"/>
      <c r="H18" s="81"/>
      <c r="I18" s="55">
        <f>I7+I8+I9+I10+I11+I12+I13+I14+I15+I16+I24+I25+I26</f>
        <v>0</v>
      </c>
      <c r="J18" s="55">
        <f t="shared" ref="J18:AF18" si="7">J7+J8+J9+J10+J11+J12+J13+J14+J15+J16+J24+J25+J26</f>
        <v>0</v>
      </c>
      <c r="K18" s="55">
        <f t="shared" si="7"/>
        <v>0</v>
      </c>
      <c r="L18" s="55">
        <f t="shared" si="7"/>
        <v>0</v>
      </c>
      <c r="M18" s="55">
        <f t="shared" si="7"/>
        <v>0</v>
      </c>
      <c r="N18" s="55">
        <f t="shared" si="7"/>
        <v>13375</v>
      </c>
      <c r="O18" s="55">
        <f t="shared" si="7"/>
        <v>12875</v>
      </c>
      <c r="P18" s="55">
        <f t="shared" si="7"/>
        <v>12875</v>
      </c>
      <c r="Q18" s="55">
        <f t="shared" si="7"/>
        <v>2787463.6900000004</v>
      </c>
      <c r="R18" s="55">
        <f t="shared" si="7"/>
        <v>448863.90666666662</v>
      </c>
      <c r="S18" s="55">
        <f t="shared" si="7"/>
        <v>5872994.6752083329</v>
      </c>
      <c r="T18" s="55">
        <f t="shared" si="7"/>
        <v>81300.170000000013</v>
      </c>
      <c r="U18" s="55">
        <f t="shared" si="7"/>
        <v>3629840.9499999997</v>
      </c>
      <c r="V18" s="55">
        <f t="shared" si="7"/>
        <v>2686901.1360000004</v>
      </c>
      <c r="W18" s="55">
        <f t="shared" si="7"/>
        <v>3498937.8499999996</v>
      </c>
      <c r="X18" s="55">
        <f t="shared" si="7"/>
        <v>3352452.0613333331</v>
      </c>
      <c r="Y18" s="55">
        <f t="shared" si="7"/>
        <v>15542</v>
      </c>
      <c r="Z18" s="55">
        <f t="shared" si="7"/>
        <v>15542</v>
      </c>
      <c r="AA18" s="55">
        <f t="shared" si="7"/>
        <v>0</v>
      </c>
      <c r="AB18" s="55">
        <f t="shared" si="7"/>
        <v>0</v>
      </c>
      <c r="AC18" s="55">
        <f t="shared" si="7"/>
        <v>0</v>
      </c>
      <c r="AD18" s="55">
        <f t="shared" si="7"/>
        <v>0</v>
      </c>
      <c r="AE18" s="55">
        <f t="shared" si="7"/>
        <v>0</v>
      </c>
      <c r="AF18" s="55">
        <f t="shared" si="7"/>
        <v>0</v>
      </c>
      <c r="AG18" s="55">
        <f>AG7+AG8+AG9+AG10+AG11+AG12+AG13+AG14+AG15+AG16</f>
        <v>16841.259999999995</v>
      </c>
      <c r="AH18" s="54">
        <f>I18+J18+K18+L18+M18+N18+O18+P18+Q18+R18+S18+T18+U18+V18+W18+X18+Y18+Z18+AA18+AB18+AC18+AD18+AE18+AF18</f>
        <v>22428963.439208332</v>
      </c>
    </row>
    <row r="19" spans="1:34" ht="38.25" customHeight="1" x14ac:dyDescent="0.25">
      <c r="A19" s="30">
        <f t="shared" si="4"/>
        <v>13</v>
      </c>
      <c r="B19" s="28" t="s">
        <v>32</v>
      </c>
      <c r="C19" s="22"/>
      <c r="D19" s="22"/>
      <c r="E19" s="22"/>
      <c r="F19" s="22"/>
      <c r="G19" s="22"/>
      <c r="H19" s="75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85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10">
        <f t="shared" ref="AG19:AG22" si="19">AF19</f>
        <v>0.9</v>
      </c>
      <c r="AH19" s="10">
        <f t="shared" ref="AH19:AH22" si="20">AG19</f>
        <v>0.9</v>
      </c>
    </row>
    <row r="20" spans="1:34" ht="38.25" customHeight="1" x14ac:dyDescent="0.25">
      <c r="A20" s="30">
        <f t="shared" si="4"/>
        <v>14</v>
      </c>
      <c r="B20" s="28" t="s">
        <v>33</v>
      </c>
      <c r="C20" s="21"/>
      <c r="D20" s="21"/>
      <c r="E20" s="21"/>
      <c r="F20" s="21"/>
      <c r="G20" s="24"/>
      <c r="H20" s="82"/>
      <c r="I20" s="58">
        <v>0.9</v>
      </c>
      <c r="J20" s="59">
        <f>I20</f>
        <v>0.9</v>
      </c>
      <c r="K20" s="58">
        <v>0.9</v>
      </c>
      <c r="L20" s="59">
        <f t="shared" si="8"/>
        <v>0.9</v>
      </c>
      <c r="M20" s="58">
        <v>0.9</v>
      </c>
      <c r="N20" s="59">
        <f t="shared" si="9"/>
        <v>0.9</v>
      </c>
      <c r="O20" s="86">
        <v>0.9</v>
      </c>
      <c r="P20" s="59">
        <f t="shared" si="10"/>
        <v>0.9</v>
      </c>
      <c r="Q20" s="58">
        <v>0.9</v>
      </c>
      <c r="R20" s="59">
        <f t="shared" si="11"/>
        <v>0.9</v>
      </c>
      <c r="S20" s="58">
        <v>0.9</v>
      </c>
      <c r="T20" s="59">
        <f t="shared" si="12"/>
        <v>0.9</v>
      </c>
      <c r="U20" s="58">
        <v>0.9</v>
      </c>
      <c r="V20" s="59">
        <f t="shared" si="13"/>
        <v>0.9</v>
      </c>
      <c r="W20" s="58">
        <v>0.9</v>
      </c>
      <c r="X20" s="59">
        <f t="shared" si="14"/>
        <v>0.9</v>
      </c>
      <c r="Y20" s="58">
        <v>0.9</v>
      </c>
      <c r="Z20" s="59">
        <f t="shared" si="15"/>
        <v>0.9</v>
      </c>
      <c r="AA20" s="58">
        <v>0.9</v>
      </c>
      <c r="AB20" s="59">
        <f t="shared" si="16"/>
        <v>0.9</v>
      </c>
      <c r="AC20" s="58">
        <v>0.9</v>
      </c>
      <c r="AD20" s="59">
        <f t="shared" si="17"/>
        <v>0.9</v>
      </c>
      <c r="AE20" s="58">
        <v>0.9</v>
      </c>
      <c r="AF20" s="59">
        <f t="shared" si="18"/>
        <v>0.9</v>
      </c>
      <c r="AG20" s="59">
        <f t="shared" si="19"/>
        <v>0.9</v>
      </c>
      <c r="AH20" s="59">
        <f t="shared" si="20"/>
        <v>0.9</v>
      </c>
    </row>
    <row r="21" spans="1:34" ht="38.25" customHeight="1" x14ac:dyDescent="0.25">
      <c r="A21" s="30">
        <f t="shared" si="4"/>
        <v>15</v>
      </c>
      <c r="B21" s="28" t="s">
        <v>34</v>
      </c>
      <c r="C21" s="22"/>
      <c r="D21" s="22"/>
      <c r="E21" s="22"/>
      <c r="F21" s="22"/>
      <c r="G21" s="22"/>
      <c r="H21" s="75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8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8">
        <f t="shared" si="19"/>
        <v>0.85</v>
      </c>
      <c r="AH21" s="8">
        <f t="shared" si="20"/>
        <v>0.85</v>
      </c>
    </row>
    <row r="22" spans="1:34" ht="38.25" customHeight="1" x14ac:dyDescent="0.25">
      <c r="A22" s="30">
        <f t="shared" si="4"/>
        <v>16</v>
      </c>
      <c r="B22" s="28" t="s">
        <v>35</v>
      </c>
      <c r="C22" s="22"/>
      <c r="D22" s="22"/>
      <c r="E22" s="22"/>
      <c r="F22" s="22"/>
      <c r="G22" s="22"/>
      <c r="H22" s="75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8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8">
        <f t="shared" si="19"/>
        <v>0.83</v>
      </c>
      <c r="AH22" s="8">
        <f t="shared" si="20"/>
        <v>0.83</v>
      </c>
    </row>
    <row r="23" spans="1:34" ht="38.25" customHeight="1" x14ac:dyDescent="0.25">
      <c r="A23" s="30">
        <f t="shared" si="4"/>
        <v>17</v>
      </c>
      <c r="B23" s="28" t="s">
        <v>36</v>
      </c>
      <c r="C23" s="22"/>
      <c r="D23" s="22"/>
      <c r="E23" s="22"/>
      <c r="F23" s="22"/>
      <c r="G23" s="22"/>
      <c r="H23" s="75"/>
      <c r="I23" s="7">
        <f>I19*I20*I21*I22</f>
        <v>0.57145499999999994</v>
      </c>
      <c r="J23" s="8">
        <f>J19*J20*J21*J22</f>
        <v>0.57145499999999994</v>
      </c>
      <c r="K23" s="7">
        <f t="shared" ref="K23:AF23" si="21">K19*K20*K21*K22</f>
        <v>0.57145499999999994</v>
      </c>
      <c r="L23" s="8">
        <f t="shared" si="21"/>
        <v>0.57145499999999994</v>
      </c>
      <c r="M23" s="7">
        <f t="shared" si="21"/>
        <v>0.57145499999999994</v>
      </c>
      <c r="N23" s="8">
        <f t="shared" si="21"/>
        <v>0.57145499999999994</v>
      </c>
      <c r="O23" s="87">
        <f>O19*O20*O21*O22</f>
        <v>0.57145499999999994</v>
      </c>
      <c r="P23" s="8">
        <f t="shared" si="21"/>
        <v>0.57145499999999994</v>
      </c>
      <c r="Q23" s="7">
        <f t="shared" si="21"/>
        <v>0.57145499999999994</v>
      </c>
      <c r="R23" s="8">
        <f t="shared" si="21"/>
        <v>0.57145499999999994</v>
      </c>
      <c r="S23" s="7">
        <f t="shared" si="21"/>
        <v>0.57145499999999994</v>
      </c>
      <c r="T23" s="8">
        <f t="shared" si="21"/>
        <v>0.57145499999999994</v>
      </c>
      <c r="U23" s="7">
        <f t="shared" si="21"/>
        <v>0.57145499999999994</v>
      </c>
      <c r="V23" s="8">
        <f t="shared" si="21"/>
        <v>0.57145499999999994</v>
      </c>
      <c r="W23" s="7">
        <f t="shared" si="21"/>
        <v>0.57145499999999994</v>
      </c>
      <c r="X23" s="8">
        <f t="shared" si="21"/>
        <v>0.57145499999999994</v>
      </c>
      <c r="Y23" s="7">
        <f t="shared" si="21"/>
        <v>0.57145499999999994</v>
      </c>
      <c r="Z23" s="8">
        <f t="shared" si="21"/>
        <v>0.57145499999999994</v>
      </c>
      <c r="AA23" s="7">
        <f t="shared" si="21"/>
        <v>0.57145499999999994</v>
      </c>
      <c r="AB23" s="8">
        <f t="shared" si="21"/>
        <v>0.57145499999999994</v>
      </c>
      <c r="AC23" s="7">
        <f t="shared" si="21"/>
        <v>0.57145499999999994</v>
      </c>
      <c r="AD23" s="8">
        <f t="shared" si="21"/>
        <v>0.57145499999999994</v>
      </c>
      <c r="AE23" s="7">
        <f t="shared" si="21"/>
        <v>0.57145499999999994</v>
      </c>
      <c r="AF23" s="8">
        <f t="shared" si="21"/>
        <v>0.57145499999999994</v>
      </c>
      <c r="AG23" s="8">
        <f t="shared" ref="AG23:AH23" si="22">AG19*AG20*AG21*AG22</f>
        <v>0.57145499999999994</v>
      </c>
      <c r="AH23" s="8">
        <f t="shared" si="22"/>
        <v>0.57145499999999994</v>
      </c>
    </row>
    <row r="24" spans="1:34" ht="38.25" customHeight="1" x14ac:dyDescent="0.25">
      <c r="A24" s="30">
        <f t="shared" si="4"/>
        <v>18</v>
      </c>
      <c r="B24" s="28" t="s">
        <v>52</v>
      </c>
      <c r="C24" s="22"/>
      <c r="D24" s="22"/>
      <c r="E24" s="22"/>
      <c r="F24" s="22"/>
      <c r="G24" s="22"/>
      <c r="H24" s="75"/>
      <c r="I24" s="7"/>
      <c r="J24" s="7"/>
      <c r="K24" s="7"/>
      <c r="L24" s="7"/>
      <c r="M24" s="75"/>
      <c r="N24" s="98">
        <v>375</v>
      </c>
      <c r="O24" s="98">
        <v>375</v>
      </c>
      <c r="P24" s="98">
        <v>375</v>
      </c>
      <c r="Q24" s="98">
        <v>375</v>
      </c>
      <c r="R24" s="98">
        <v>375</v>
      </c>
      <c r="S24" s="98">
        <v>1050</v>
      </c>
      <c r="T24" s="98">
        <v>1050</v>
      </c>
      <c r="U24" s="98">
        <v>1050</v>
      </c>
      <c r="V24" s="98">
        <v>1050</v>
      </c>
      <c r="W24" s="98">
        <v>1050</v>
      </c>
      <c r="X24" s="98">
        <v>1050</v>
      </c>
      <c r="Y24" s="98">
        <v>375</v>
      </c>
      <c r="Z24" s="98">
        <v>375</v>
      </c>
      <c r="AA24" s="87"/>
      <c r="AB24" s="7"/>
      <c r="AC24" s="7"/>
      <c r="AD24" s="7"/>
      <c r="AE24" s="7"/>
      <c r="AF24" s="7"/>
      <c r="AG24" s="110" t="s">
        <v>46</v>
      </c>
      <c r="AH24" s="111"/>
    </row>
    <row r="25" spans="1:34" ht="38.25" customHeight="1" x14ac:dyDescent="0.25">
      <c r="A25" s="30">
        <f t="shared" si="4"/>
        <v>19</v>
      </c>
      <c r="B25" s="28" t="s">
        <v>53</v>
      </c>
      <c r="C25" s="22"/>
      <c r="D25" s="22"/>
      <c r="E25" s="22"/>
      <c r="F25" s="22"/>
      <c r="G25" s="22"/>
      <c r="H25" s="75"/>
      <c r="I25" s="91"/>
      <c r="J25" s="92"/>
      <c r="K25" s="91"/>
      <c r="L25" s="92"/>
      <c r="M25" s="97"/>
      <c r="N25" s="96">
        <v>13000</v>
      </c>
      <c r="O25" s="96">
        <v>12500</v>
      </c>
      <c r="P25" s="96">
        <v>12500</v>
      </c>
      <c r="Q25" s="96">
        <v>12500</v>
      </c>
      <c r="R25" s="96">
        <v>12500</v>
      </c>
      <c r="S25" s="96">
        <v>16092</v>
      </c>
      <c r="T25" s="96">
        <v>16092</v>
      </c>
      <c r="U25" s="96">
        <v>17684</v>
      </c>
      <c r="V25" s="96">
        <v>17684</v>
      </c>
      <c r="W25" s="96">
        <v>18259</v>
      </c>
      <c r="X25" s="96">
        <v>18259</v>
      </c>
      <c r="Y25" s="96">
        <v>15167</v>
      </c>
      <c r="Z25" s="96">
        <v>15167</v>
      </c>
      <c r="AA25" s="77"/>
      <c r="AB25" s="76"/>
      <c r="AC25" s="76"/>
      <c r="AD25" s="76"/>
      <c r="AE25" s="76"/>
      <c r="AF25" s="76"/>
      <c r="AG25" s="112"/>
      <c r="AH25" s="113"/>
    </row>
    <row r="26" spans="1:34" ht="38.25" customHeight="1" x14ac:dyDescent="0.25">
      <c r="A26" s="30">
        <f t="shared" si="4"/>
        <v>20</v>
      </c>
      <c r="B26" s="28" t="s">
        <v>54</v>
      </c>
      <c r="C26" s="22"/>
      <c r="D26" s="22"/>
      <c r="E26" s="22"/>
      <c r="F26" s="22"/>
      <c r="G26" s="22"/>
      <c r="H26" s="75"/>
      <c r="I26" s="7"/>
      <c r="J26" s="8"/>
      <c r="K26" s="7"/>
      <c r="L26" s="8"/>
      <c r="M26" s="7"/>
      <c r="N26" s="8"/>
      <c r="O26" s="8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4"/>
      <c r="AH26" s="115"/>
    </row>
    <row r="27" spans="1:34" ht="38.25" customHeight="1" x14ac:dyDescent="0.25">
      <c r="A27" s="30">
        <f t="shared" si="4"/>
        <v>21</v>
      </c>
      <c r="B27" s="28" t="s">
        <v>37</v>
      </c>
      <c r="C27" s="22"/>
      <c r="D27" s="22"/>
      <c r="E27" s="22"/>
      <c r="F27" s="22"/>
      <c r="G27" s="22"/>
      <c r="H27" s="75"/>
      <c r="I27" s="5">
        <f>I18/I23</f>
        <v>0</v>
      </c>
      <c r="J27" s="6">
        <f>J18/J23</f>
        <v>0</v>
      </c>
      <c r="K27" s="5">
        <f t="shared" ref="K27:AE27" si="23">K18/K23</f>
        <v>0</v>
      </c>
      <c r="L27" s="6">
        <f t="shared" si="23"/>
        <v>0</v>
      </c>
      <c r="M27" s="5">
        <f t="shared" si="23"/>
        <v>0</v>
      </c>
      <c r="N27" s="6">
        <f t="shared" si="23"/>
        <v>23405.167511002619</v>
      </c>
      <c r="O27" s="88">
        <f>O18/O23</f>
        <v>22530.207977881026</v>
      </c>
      <c r="P27" s="6">
        <f t="shared" si="23"/>
        <v>22530.207977881026</v>
      </c>
      <c r="Q27" s="5">
        <f t="shared" si="23"/>
        <v>4877835.8575915881</v>
      </c>
      <c r="R27" s="6">
        <f t="shared" si="23"/>
        <v>785475.5084244021</v>
      </c>
      <c r="S27" s="5">
        <f t="shared" si="23"/>
        <v>10277265.358091772</v>
      </c>
      <c r="T27" s="6">
        <f t="shared" si="23"/>
        <v>142268.71757181233</v>
      </c>
      <c r="U27" s="5">
        <f t="shared" si="23"/>
        <v>6351927.8858352806</v>
      </c>
      <c r="V27" s="6">
        <f t="shared" si="23"/>
        <v>4701859.526996878</v>
      </c>
      <c r="W27" s="5">
        <f t="shared" si="23"/>
        <v>6122858.0553149413</v>
      </c>
      <c r="X27" s="6">
        <f t="shared" si="23"/>
        <v>5866519.7807934722</v>
      </c>
      <c r="Y27" s="5">
        <f t="shared" si="23"/>
        <v>27197.242127551603</v>
      </c>
      <c r="Z27" s="6">
        <f t="shared" si="23"/>
        <v>27197.242127551603</v>
      </c>
      <c r="AA27" s="5">
        <f t="shared" si="23"/>
        <v>0</v>
      </c>
      <c r="AB27" s="6">
        <f t="shared" si="23"/>
        <v>0</v>
      </c>
      <c r="AC27" s="5">
        <f t="shared" si="23"/>
        <v>0</v>
      </c>
      <c r="AD27" s="6">
        <f t="shared" si="23"/>
        <v>0</v>
      </c>
      <c r="AE27" s="5">
        <f t="shared" si="23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39248870.758342013</v>
      </c>
    </row>
    <row r="28" spans="1:34" ht="38.25" customHeight="1" thickBot="1" x14ac:dyDescent="0.3">
      <c r="A28" s="30">
        <f t="shared" si="4"/>
        <v>22</v>
      </c>
      <c r="B28" s="29" t="s">
        <v>38</v>
      </c>
      <c r="C28" s="23"/>
      <c r="D28" s="23"/>
      <c r="E28" s="23"/>
      <c r="F28" s="23"/>
      <c r="G28" s="23"/>
      <c r="H28" s="83"/>
      <c r="I28" s="60">
        <f>I27/(15*86400)</f>
        <v>0</v>
      </c>
      <c r="J28" s="42">
        <f>J27/(15*86400)</f>
        <v>0</v>
      </c>
      <c r="K28" s="60">
        <f t="shared" ref="K28:AF28" si="24">K27/(15*86400)</f>
        <v>0</v>
      </c>
      <c r="L28" s="42">
        <f t="shared" si="24"/>
        <v>0</v>
      </c>
      <c r="M28" s="60">
        <f t="shared" si="24"/>
        <v>0</v>
      </c>
      <c r="N28" s="42">
        <f t="shared" si="24"/>
        <v>1.8059542832563748E-2</v>
      </c>
      <c r="O28" s="89">
        <f t="shared" si="24"/>
        <v>1.738441973601931E-2</v>
      </c>
      <c r="P28" s="42">
        <f t="shared" si="24"/>
        <v>1.738441973601931E-2</v>
      </c>
      <c r="Q28" s="60">
        <f t="shared" si="24"/>
        <v>3.7637622357959786</v>
      </c>
      <c r="R28" s="42">
        <f t="shared" si="24"/>
        <v>0.6060767811916683</v>
      </c>
      <c r="S28" s="60">
        <f t="shared" si="24"/>
        <v>7.9299887022313049</v>
      </c>
      <c r="T28" s="42">
        <f t="shared" si="24"/>
        <v>0.10977524503997865</v>
      </c>
      <c r="U28" s="60">
        <f t="shared" si="24"/>
        <v>4.9011789242556176</v>
      </c>
      <c r="V28" s="42">
        <f t="shared" si="24"/>
        <v>3.6279780300901838</v>
      </c>
      <c r="W28" s="60">
        <f t="shared" si="24"/>
        <v>4.7244275118170842</v>
      </c>
      <c r="X28" s="42">
        <f t="shared" si="24"/>
        <v>4.5266356333282962</v>
      </c>
      <c r="Y28" s="60">
        <f t="shared" si="24"/>
        <v>2.0985526332987347E-2</v>
      </c>
      <c r="Z28" s="42">
        <f t="shared" si="24"/>
        <v>2.0985526332987347E-2</v>
      </c>
      <c r="AA28" s="60">
        <f t="shared" si="24"/>
        <v>0</v>
      </c>
      <c r="AB28" s="42">
        <f t="shared" si="24"/>
        <v>0</v>
      </c>
      <c r="AC28" s="60">
        <f t="shared" si="24"/>
        <v>0</v>
      </c>
      <c r="AD28" s="42">
        <f t="shared" si="24"/>
        <v>0</v>
      </c>
      <c r="AE28" s="60">
        <f t="shared" si="24"/>
        <v>0</v>
      </c>
      <c r="AF28" s="42">
        <f t="shared" si="24"/>
        <v>0</v>
      </c>
      <c r="AG28" s="60"/>
      <c r="AH28" s="42"/>
    </row>
  </sheetData>
  <mergeCells count="28"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I17:M17"/>
    <mergeCell ref="N17:Z17"/>
    <mergeCell ref="AA17:AF17"/>
    <mergeCell ref="O4:P4"/>
    <mergeCell ref="AG24:AH26"/>
    <mergeCell ref="AC4:AD4"/>
    <mergeCell ref="AE4:AF4"/>
    <mergeCell ref="AG4:AH4"/>
    <mergeCell ref="Q4:R4"/>
    <mergeCell ref="S4:T4"/>
    <mergeCell ref="U4:V4"/>
    <mergeCell ref="W4:X4"/>
    <mergeCell ref="Y4:Z4"/>
    <mergeCell ref="AA4:AB4"/>
  </mergeCells>
  <pageMargins left="0.25" right="0.25" top="0.75" bottom="0.75" header="0.3" footer="0.3"/>
  <pageSetup paperSize="9"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12E36-BF97-4F2D-A687-A173FC4A7224}">
  <sheetPr>
    <tabColor rgb="FF00B050"/>
    <pageSetUpPr fitToPage="1"/>
  </sheetPr>
  <dimension ref="A1:AH29"/>
  <sheetViews>
    <sheetView zoomScale="60" zoomScaleNormal="60" workbookViewId="0">
      <selection activeCell="N23" sqref="N23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0" width="14.140625" style="2" bestFit="1" customWidth="1"/>
    <col min="11" max="12" width="13" style="2" bestFit="1" customWidth="1"/>
    <col min="13" max="13" width="13" style="1" bestFit="1" customWidth="1"/>
    <col min="14" max="14" width="16.5703125" style="1" bestFit="1" customWidth="1"/>
    <col min="15" max="15" width="13" style="1" bestFit="1" customWidth="1"/>
    <col min="16" max="17" width="16.5703125" style="1" bestFit="1" customWidth="1"/>
    <col min="18" max="19" width="15.85546875" style="1" bestFit="1" customWidth="1"/>
    <col min="20" max="20" width="16.5703125" style="1" bestFit="1" customWidth="1"/>
    <col min="21" max="21" width="14.85546875" style="1" bestFit="1" customWidth="1"/>
    <col min="22" max="22" width="16.5703125" style="1" bestFit="1" customWidth="1"/>
    <col min="23" max="23" width="15.85546875" style="1" bestFit="1" customWidth="1"/>
    <col min="24" max="24" width="14.7109375" style="1" bestFit="1" customWidth="1"/>
    <col min="25" max="32" width="13" style="1" bestFit="1" customWidth="1"/>
    <col min="33" max="33" width="13" style="2" bestFit="1" customWidth="1"/>
    <col min="34" max="34" width="21.140625" style="2" customWidth="1"/>
    <col min="35" max="16384" width="9.140625" style="1"/>
  </cols>
  <sheetData>
    <row r="1" spans="1:34" ht="25.5" customHeight="1" x14ac:dyDescent="0.35">
      <c r="A1" s="118" t="s">
        <v>57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20"/>
    </row>
    <row r="2" spans="1:34" ht="25.5" customHeight="1" x14ac:dyDescent="0.25">
      <c r="A2" s="121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3"/>
    </row>
    <row r="3" spans="1:34" ht="25.5" customHeight="1" thickBot="1" x14ac:dyDescent="0.3">
      <c r="A3" s="124" t="s">
        <v>26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6"/>
    </row>
    <row r="4" spans="1:34" ht="65.25" customHeight="1" thickBot="1" x14ac:dyDescent="0.3">
      <c r="A4" s="127" t="s">
        <v>1</v>
      </c>
      <c r="B4" s="129" t="s">
        <v>2</v>
      </c>
      <c r="C4" s="129" t="s">
        <v>3</v>
      </c>
      <c r="D4" s="131" t="s">
        <v>27</v>
      </c>
      <c r="E4" s="131" t="s">
        <v>28</v>
      </c>
      <c r="F4" s="131" t="s">
        <v>29</v>
      </c>
      <c r="G4" s="131" t="s">
        <v>30</v>
      </c>
      <c r="H4" s="131" t="s">
        <v>39</v>
      </c>
      <c r="I4" s="133" t="s">
        <v>41</v>
      </c>
      <c r="J4" s="134"/>
      <c r="K4" s="133" t="s">
        <v>40</v>
      </c>
      <c r="L4" s="135"/>
      <c r="M4" s="108" t="s">
        <v>4</v>
      </c>
      <c r="N4" s="109"/>
      <c r="O4" s="108" t="s">
        <v>5</v>
      </c>
      <c r="P4" s="109"/>
      <c r="Q4" s="108" t="s">
        <v>6</v>
      </c>
      <c r="R4" s="109"/>
      <c r="S4" s="108" t="s">
        <v>7</v>
      </c>
      <c r="T4" s="109"/>
      <c r="U4" s="108" t="s">
        <v>8</v>
      </c>
      <c r="V4" s="109"/>
      <c r="W4" s="108" t="s">
        <v>9</v>
      </c>
      <c r="X4" s="109"/>
      <c r="Y4" s="108" t="s">
        <v>10</v>
      </c>
      <c r="Z4" s="109"/>
      <c r="AA4" s="108" t="s">
        <v>11</v>
      </c>
      <c r="AB4" s="109"/>
      <c r="AC4" s="108" t="s">
        <v>42</v>
      </c>
      <c r="AD4" s="109"/>
      <c r="AE4" s="108" t="s">
        <v>12</v>
      </c>
      <c r="AF4" s="109"/>
      <c r="AG4" s="116" t="s">
        <v>43</v>
      </c>
      <c r="AH4" s="117"/>
    </row>
    <row r="5" spans="1:34" ht="30.75" thickBot="1" x14ac:dyDescent="0.3">
      <c r="A5" s="128"/>
      <c r="B5" s="130"/>
      <c r="C5" s="130"/>
      <c r="D5" s="130"/>
      <c r="E5" s="130"/>
      <c r="F5" s="132"/>
      <c r="G5" s="130"/>
      <c r="H5" s="132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0" t="s">
        <v>44</v>
      </c>
      <c r="AH5" s="50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3">
        <v>1</v>
      </c>
      <c r="B7" s="32" t="s">
        <v>16</v>
      </c>
      <c r="C7" s="33">
        <v>1235</v>
      </c>
      <c r="D7" s="33">
        <f>C7/86.4</f>
        <v>14.293981481481481</v>
      </c>
      <c r="E7" s="33">
        <f>D7/15</f>
        <v>0.95293209876543206</v>
      </c>
      <c r="F7" s="33">
        <v>342.5</v>
      </c>
      <c r="G7" s="33">
        <f>E7*F7</f>
        <v>326.37924382716045</v>
      </c>
      <c r="H7" s="33">
        <v>4</v>
      </c>
      <c r="I7" s="47"/>
      <c r="J7" s="35"/>
      <c r="K7" s="34"/>
      <c r="L7" s="35"/>
      <c r="M7" s="38"/>
      <c r="N7" s="36"/>
      <c r="O7" s="38"/>
      <c r="P7" s="36"/>
      <c r="Q7" s="38"/>
      <c r="R7" s="36"/>
      <c r="S7" s="61">
        <f>G7*15*84.6</f>
        <v>414175.26041666663</v>
      </c>
      <c r="T7" s="36"/>
      <c r="U7" s="37">
        <f>G7*15*86.4</f>
        <v>422987.5</v>
      </c>
      <c r="V7" s="36"/>
      <c r="W7" s="37">
        <f>G7*15*86.4</f>
        <v>422987.5</v>
      </c>
      <c r="X7" s="39">
        <f>G7*16*86.4</f>
        <v>451186.66666666663</v>
      </c>
      <c r="Y7" s="38"/>
      <c r="Z7" s="36"/>
      <c r="AA7" s="41"/>
      <c r="AB7" s="40"/>
      <c r="AC7" s="41"/>
      <c r="AD7" s="40"/>
      <c r="AE7" s="41"/>
      <c r="AF7" s="40"/>
      <c r="AG7" s="56">
        <f>F7*H7</f>
        <v>1370</v>
      </c>
      <c r="AH7" s="51">
        <f>I7+J7+K7+L7+M7+N7+O7+P7+Q7+R7+S7+T7+U7+V7+W7+X7+Y7+Z7+AA7+AB7+AC7+AD7+AE7+AF7</f>
        <v>1711336.927083333</v>
      </c>
    </row>
    <row r="8" spans="1:34" ht="34.5" customHeight="1" x14ac:dyDescent="0.25">
      <c r="A8" s="30">
        <f>A7+1</f>
        <v>2</v>
      </c>
      <c r="B8" s="28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2114.9</v>
      </c>
      <c r="G8" s="20">
        <f t="shared" ref="G8:G16" si="3">E8*F8</f>
        <v>2015.3560956790122</v>
      </c>
      <c r="H8" s="20">
        <v>4</v>
      </c>
      <c r="I8" s="19"/>
      <c r="J8" s="4"/>
      <c r="K8" s="3"/>
      <c r="L8" s="4"/>
      <c r="M8" s="16"/>
      <c r="N8" s="17"/>
      <c r="O8" s="16"/>
      <c r="P8" s="17"/>
      <c r="Q8" s="16"/>
      <c r="R8" s="15">
        <f>G8*15*86.4</f>
        <v>2611901.5</v>
      </c>
      <c r="S8" s="16"/>
      <c r="T8" s="15">
        <f>G8*15*86.4</f>
        <v>2611901.5</v>
      </c>
      <c r="U8" s="15">
        <f>G8*15*86.4</f>
        <v>2611901.5</v>
      </c>
      <c r="V8" s="17"/>
      <c r="W8" s="15">
        <f>G8*15*86.4</f>
        <v>2611901.5</v>
      </c>
      <c r="X8" s="17"/>
      <c r="Y8" s="16"/>
      <c r="Z8" s="17"/>
      <c r="AA8" s="12"/>
      <c r="AB8" s="13"/>
      <c r="AC8" s="12"/>
      <c r="AD8" s="13"/>
      <c r="AE8" s="12"/>
      <c r="AF8" s="13"/>
      <c r="AG8" s="18">
        <f>F8*H8</f>
        <v>8459.6</v>
      </c>
      <c r="AH8" s="52">
        <f>I8+J8+K8+L8+M8+N8+O8+P8+Q8+R8+S8+T8+U8+V8+W8+X8+Y8+Z8+AA8+AB8+AC8+AD8+AE8+AF8</f>
        <v>10447606</v>
      </c>
    </row>
    <row r="9" spans="1:34" ht="34.5" customHeight="1" x14ac:dyDescent="0.25">
      <c r="A9" s="30">
        <f t="shared" ref="A9:A29" si="4">A8+1</f>
        <v>3</v>
      </c>
      <c r="B9" s="28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2</v>
      </c>
      <c r="I9" s="19"/>
      <c r="J9" s="4"/>
      <c r="K9" s="3"/>
      <c r="L9" s="4"/>
      <c r="M9" s="16"/>
      <c r="N9" s="17"/>
      <c r="O9" s="16"/>
      <c r="P9" s="14">
        <f>G9*16*86.4</f>
        <v>0</v>
      </c>
      <c r="Q9" s="16"/>
      <c r="R9" s="17"/>
      <c r="S9" s="16"/>
      <c r="T9" s="17"/>
      <c r="U9" s="16"/>
      <c r="V9" s="17"/>
      <c r="W9" s="16"/>
      <c r="X9" s="17"/>
      <c r="Y9" s="16"/>
      <c r="Z9" s="14">
        <f>G9*16*86.4</f>
        <v>0</v>
      </c>
      <c r="AA9" s="12"/>
      <c r="AB9" s="13"/>
      <c r="AC9" s="12"/>
      <c r="AD9" s="13"/>
      <c r="AE9" s="12"/>
      <c r="AF9" s="13"/>
      <c r="AG9" s="18">
        <f t="shared" ref="AG9:AG15" si="5">F9*H9</f>
        <v>0</v>
      </c>
      <c r="AH9" s="52">
        <f t="shared" ref="AH9:AH16" si="6">I9+J9+K9+L9+M9+N9+O9+P9+Q9+R9+S9+T9+U9+V9+W9+X9+Y9+Z9+AA9+AB9+AC9+AD9+AE9+AF9</f>
        <v>0</v>
      </c>
    </row>
    <row r="10" spans="1:34" ht="34.5" customHeight="1" x14ac:dyDescent="0.25">
      <c r="A10" s="30">
        <f t="shared" si="4"/>
        <v>4</v>
      </c>
      <c r="B10" s="28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1541</v>
      </c>
      <c r="G10" s="20">
        <f t="shared" si="3"/>
        <v>1677.7399691358025</v>
      </c>
      <c r="H10" s="20">
        <v>2</v>
      </c>
      <c r="I10" s="19"/>
      <c r="J10" s="4"/>
      <c r="K10" s="3"/>
      <c r="L10" s="4"/>
      <c r="M10" s="16"/>
      <c r="N10" s="14">
        <f>G10*15*86.4</f>
        <v>2174351</v>
      </c>
      <c r="O10" s="16"/>
      <c r="P10" s="14">
        <f>G10*16*86.4</f>
        <v>2319307.7333333334</v>
      </c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2"/>
      <c r="AB10" s="13"/>
      <c r="AC10" s="12"/>
      <c r="AD10" s="13"/>
      <c r="AE10" s="12"/>
      <c r="AF10" s="13"/>
      <c r="AG10" s="18">
        <f t="shared" si="5"/>
        <v>3082</v>
      </c>
      <c r="AH10" s="52">
        <f t="shared" si="6"/>
        <v>4493658.7333333334</v>
      </c>
    </row>
    <row r="11" spans="1:34" ht="34.5" customHeight="1" x14ac:dyDescent="0.25">
      <c r="A11" s="30">
        <f t="shared" si="4"/>
        <v>5</v>
      </c>
      <c r="B11" s="28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1598.78</v>
      </c>
      <c r="G11" s="20">
        <f t="shared" si="3"/>
        <v>1740.6470524691358</v>
      </c>
      <c r="H11" s="20">
        <v>3</v>
      </c>
      <c r="I11" s="19"/>
      <c r="J11" s="4"/>
      <c r="K11" s="3"/>
      <c r="L11" s="4"/>
      <c r="M11" s="16"/>
      <c r="N11" s="17"/>
      <c r="O11" s="16"/>
      <c r="P11" s="17"/>
      <c r="Q11" s="15">
        <f>(G11*15*86.4)/2</f>
        <v>1127939.29</v>
      </c>
      <c r="R11" s="15">
        <f>(G11*15*86.4)/2</f>
        <v>1127939.29</v>
      </c>
      <c r="S11" s="15">
        <f>(G11*15*86.4)/2</f>
        <v>1127939.29</v>
      </c>
      <c r="T11" s="17"/>
      <c r="U11" s="16"/>
      <c r="V11" s="14">
        <f>G11*16*86.4</f>
        <v>2406270.4853333337</v>
      </c>
      <c r="W11" s="16"/>
      <c r="X11" s="17"/>
      <c r="Y11" s="16"/>
      <c r="Z11" s="17"/>
      <c r="AA11" s="12"/>
      <c r="AB11" s="13"/>
      <c r="AC11" s="12"/>
      <c r="AD11" s="13"/>
      <c r="AE11" s="12"/>
      <c r="AF11" s="13"/>
      <c r="AG11" s="18">
        <f t="shared" si="5"/>
        <v>4796.34</v>
      </c>
      <c r="AH11" s="52">
        <f t="shared" si="6"/>
        <v>5790088.3553333338</v>
      </c>
    </row>
    <row r="12" spans="1:34" ht="34.5" customHeight="1" x14ac:dyDescent="0.25">
      <c r="A12" s="30">
        <f t="shared" si="4"/>
        <v>6</v>
      </c>
      <c r="B12" s="28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57.65</v>
      </c>
      <c r="G12" s="20">
        <f t="shared" si="3"/>
        <v>54.936535493827158</v>
      </c>
      <c r="H12" s="20">
        <v>3</v>
      </c>
      <c r="I12" s="19"/>
      <c r="J12" s="4"/>
      <c r="K12" s="3"/>
      <c r="L12" s="4"/>
      <c r="M12" s="16"/>
      <c r="N12" s="17"/>
      <c r="O12" s="16"/>
      <c r="P12" s="17"/>
      <c r="Q12" s="16"/>
      <c r="R12" s="14">
        <f>G12*16*86.4</f>
        <v>75944.266666666663</v>
      </c>
      <c r="S12" s="16"/>
      <c r="T12" s="17"/>
      <c r="U12" s="15">
        <f>G12*15*86.4</f>
        <v>71197.75</v>
      </c>
      <c r="V12" s="17"/>
      <c r="W12" s="16"/>
      <c r="X12" s="14">
        <f>G12*16*86.4</f>
        <v>75944.266666666663</v>
      </c>
      <c r="Y12" s="16"/>
      <c r="Z12" s="17"/>
      <c r="AA12" s="12"/>
      <c r="AB12" s="13"/>
      <c r="AC12" s="12"/>
      <c r="AD12" s="13"/>
      <c r="AE12" s="12"/>
      <c r="AF12" s="13"/>
      <c r="AG12" s="18">
        <f t="shared" si="5"/>
        <v>172.95</v>
      </c>
      <c r="AH12" s="52">
        <f t="shared" si="6"/>
        <v>223086.28333333333</v>
      </c>
    </row>
    <row r="13" spans="1:34" ht="34.5" customHeight="1" x14ac:dyDescent="0.25">
      <c r="A13" s="30">
        <f t="shared" si="4"/>
        <v>7</v>
      </c>
      <c r="B13" s="28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2</v>
      </c>
      <c r="I13" s="19"/>
      <c r="J13" s="4"/>
      <c r="K13" s="3"/>
      <c r="L13" s="4"/>
      <c r="M13" s="16"/>
      <c r="N13" s="17"/>
      <c r="O13" s="16"/>
      <c r="P13" s="17"/>
      <c r="Q13" s="16"/>
      <c r="R13" s="14">
        <f>G13*15*86.4</f>
        <v>0</v>
      </c>
      <c r="S13" s="16"/>
      <c r="T13" s="14">
        <f>G13*16*86.4</f>
        <v>0</v>
      </c>
      <c r="U13" s="16"/>
      <c r="V13" s="17"/>
      <c r="W13" s="16"/>
      <c r="X13" s="17"/>
      <c r="Y13" s="16"/>
      <c r="Z13" s="17"/>
      <c r="AA13" s="12"/>
      <c r="AB13" s="13"/>
      <c r="AC13" s="12"/>
      <c r="AD13" s="13"/>
      <c r="AE13" s="12"/>
      <c r="AF13" s="13"/>
      <c r="AG13" s="18">
        <f t="shared" si="5"/>
        <v>0</v>
      </c>
      <c r="AH13" s="52">
        <f t="shared" si="6"/>
        <v>0</v>
      </c>
    </row>
    <row r="14" spans="1:34" ht="34.5" customHeight="1" x14ac:dyDescent="0.25">
      <c r="A14" s="30">
        <f t="shared" si="4"/>
        <v>8</v>
      </c>
      <c r="B14" s="28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82.18</v>
      </c>
      <c r="G14" s="20">
        <f t="shared" si="3"/>
        <v>89.472206790123465</v>
      </c>
      <c r="H14" s="20">
        <v>3</v>
      </c>
      <c r="I14" s="19"/>
      <c r="J14" s="4"/>
      <c r="K14" s="3"/>
      <c r="L14" s="4"/>
      <c r="M14" s="16"/>
      <c r="N14" s="17"/>
      <c r="O14" s="16"/>
      <c r="P14" s="17"/>
      <c r="Q14" s="15">
        <f>G14*15*86.4</f>
        <v>115955.98000000003</v>
      </c>
      <c r="R14" s="17"/>
      <c r="S14" s="15">
        <f>G14*15*86.4</f>
        <v>115955.98000000003</v>
      </c>
      <c r="T14" s="17"/>
      <c r="U14" s="16"/>
      <c r="V14" s="14">
        <f>G14*16*86.4</f>
        <v>123686.37866666669</v>
      </c>
      <c r="W14" s="16"/>
      <c r="X14" s="17"/>
      <c r="Y14" s="16"/>
      <c r="Z14" s="17"/>
      <c r="AA14" s="12"/>
      <c r="AB14" s="13"/>
      <c r="AC14" s="12"/>
      <c r="AD14" s="13"/>
      <c r="AE14" s="12"/>
      <c r="AF14" s="13"/>
      <c r="AG14" s="18">
        <f t="shared" si="5"/>
        <v>246.54000000000002</v>
      </c>
      <c r="AH14" s="52">
        <f t="shared" si="6"/>
        <v>355598.33866666676</v>
      </c>
    </row>
    <row r="15" spans="1:34" ht="34.5" customHeight="1" x14ac:dyDescent="0.25">
      <c r="A15" s="30">
        <f t="shared" si="4"/>
        <v>9</v>
      </c>
      <c r="B15" s="28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13.94</v>
      </c>
      <c r="G15" s="20">
        <f t="shared" si="3"/>
        <v>15.17695987654321</v>
      </c>
      <c r="H15" s="20">
        <v>4</v>
      </c>
      <c r="I15" s="19"/>
      <c r="J15" s="4"/>
      <c r="K15" s="3"/>
      <c r="L15" s="4"/>
      <c r="M15" s="16"/>
      <c r="N15" s="17"/>
      <c r="O15" s="16"/>
      <c r="P15" s="17"/>
      <c r="Q15" s="15">
        <f>G15*15*86.4</f>
        <v>19669.34</v>
      </c>
      <c r="R15" s="17"/>
      <c r="S15" s="16"/>
      <c r="T15" s="14">
        <f>G1521*86.4</f>
        <v>0</v>
      </c>
      <c r="U15" s="16"/>
      <c r="V15" s="14">
        <f>G15*16*86.4</f>
        <v>20980.629333333334</v>
      </c>
      <c r="W15" s="16"/>
      <c r="X15" s="14">
        <f>G15*16*86.4</f>
        <v>20980.629333333334</v>
      </c>
      <c r="Y15" s="16"/>
      <c r="Z15" s="17"/>
      <c r="AA15" s="12"/>
      <c r="AB15" s="13"/>
      <c r="AC15" s="12"/>
      <c r="AD15" s="13"/>
      <c r="AE15" s="12"/>
      <c r="AF15" s="13"/>
      <c r="AG15" s="18">
        <f t="shared" si="5"/>
        <v>55.76</v>
      </c>
      <c r="AH15" s="52">
        <f t="shared" si="6"/>
        <v>61630.598666666672</v>
      </c>
    </row>
    <row r="16" spans="1:34" ht="34.5" customHeight="1" thickBot="1" x14ac:dyDescent="0.3">
      <c r="A16" s="30">
        <f t="shared" si="4"/>
        <v>10</v>
      </c>
      <c r="B16" s="29" t="s">
        <v>25</v>
      </c>
      <c r="C16" s="64">
        <v>1411</v>
      </c>
      <c r="D16" s="64">
        <f t="shared" si="1"/>
        <v>16.331018518518519</v>
      </c>
      <c r="E16" s="64">
        <f t="shared" si="2"/>
        <v>1.0887345679012346</v>
      </c>
      <c r="F16" s="64">
        <v>90.12</v>
      </c>
      <c r="G16" s="64">
        <f t="shared" si="3"/>
        <v>98.116759259259268</v>
      </c>
      <c r="H16" s="64">
        <v>4</v>
      </c>
      <c r="I16" s="65"/>
      <c r="J16" s="66"/>
      <c r="K16" s="67"/>
      <c r="L16" s="66"/>
      <c r="M16" s="68"/>
      <c r="N16" s="69"/>
      <c r="O16" s="68"/>
      <c r="P16" s="69"/>
      <c r="Q16" s="68"/>
      <c r="R16" s="70">
        <f>G16*16*86.4</f>
        <v>135636.60800000001</v>
      </c>
      <c r="S16" s="71">
        <f>G16*15*86.4</f>
        <v>127159.32000000002</v>
      </c>
      <c r="T16" s="69"/>
      <c r="U16" s="71">
        <f>G16*15*86.4</f>
        <v>127159.32000000002</v>
      </c>
      <c r="V16" s="69"/>
      <c r="W16" s="71">
        <f>G16*15*86.4</f>
        <v>127159.32000000002</v>
      </c>
      <c r="X16" s="69"/>
      <c r="Y16" s="68"/>
      <c r="Z16" s="69"/>
      <c r="AA16" s="48"/>
      <c r="AB16" s="49"/>
      <c r="AC16" s="48"/>
      <c r="AD16" s="49"/>
      <c r="AE16" s="48"/>
      <c r="AF16" s="49"/>
      <c r="AG16" s="57">
        <f>F16*H16</f>
        <v>360.48</v>
      </c>
      <c r="AH16" s="53">
        <f t="shared" si="6"/>
        <v>517114.56800000003</v>
      </c>
    </row>
    <row r="17" spans="1:34" ht="38.25" customHeight="1" x14ac:dyDescent="0.25">
      <c r="A17" s="30">
        <f t="shared" si="4"/>
        <v>11</v>
      </c>
      <c r="B17" s="32" t="s">
        <v>49</v>
      </c>
      <c r="C17" s="22"/>
      <c r="D17" s="22"/>
      <c r="E17" s="22"/>
      <c r="F17" s="22"/>
      <c r="G17" s="22"/>
      <c r="H17" s="22"/>
      <c r="I17" s="99" t="s">
        <v>50</v>
      </c>
      <c r="J17" s="100"/>
      <c r="K17" s="100"/>
      <c r="L17" s="100"/>
      <c r="M17" s="101"/>
      <c r="N17" s="102" t="s">
        <v>51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4"/>
      <c r="AA17" s="105" t="s">
        <v>50</v>
      </c>
      <c r="AB17" s="106"/>
      <c r="AC17" s="106"/>
      <c r="AD17" s="106"/>
      <c r="AE17" s="106"/>
      <c r="AF17" s="107"/>
      <c r="AG17" s="62"/>
      <c r="AH17" s="63"/>
    </row>
    <row r="18" spans="1:34" ht="38.25" customHeight="1" x14ac:dyDescent="0.25">
      <c r="A18" s="30">
        <f t="shared" si="4"/>
        <v>12</v>
      </c>
      <c r="B18" s="46" t="s">
        <v>31</v>
      </c>
      <c r="C18" s="44"/>
      <c r="D18" s="44"/>
      <c r="E18" s="44"/>
      <c r="F18" s="44"/>
      <c r="G18" s="45"/>
      <c r="H18" s="45"/>
      <c r="I18" s="55">
        <f>I7+I8+I9+I10+I11+I12+I13+I14+I15+I16+I24+I25+I26+I27</f>
        <v>751520</v>
      </c>
      <c r="J18" s="55">
        <f t="shared" ref="J18:AF18" si="7">J7+J8+J9+J10+J11+J12+J13+J14+J15+J16+J24+J25+J26+J27</f>
        <v>751520</v>
      </c>
      <c r="K18" s="55">
        <f t="shared" si="7"/>
        <v>27975</v>
      </c>
      <c r="L18" s="55">
        <f t="shared" si="7"/>
        <v>27975</v>
      </c>
      <c r="M18" s="55">
        <f t="shared" si="7"/>
        <v>27975</v>
      </c>
      <c r="N18" s="55">
        <f t="shared" si="7"/>
        <v>2202326</v>
      </c>
      <c r="O18" s="55">
        <f t="shared" si="7"/>
        <v>27975</v>
      </c>
      <c r="P18" s="55">
        <f t="shared" si="7"/>
        <v>2347282.7333333334</v>
      </c>
      <c r="Q18" s="55">
        <f>Q7+Q8+Q9+Q10+Q11+Q12+Q13+Q14+Q15+Q16+Q24+Q25+Q26+Q27</f>
        <v>3990339.6100000003</v>
      </c>
      <c r="R18" s="55">
        <f>R7+R8+R9+R10+R11+R12+R13+R14+R15+R16+R24+R25+R26+R27</f>
        <v>3979396.6646666666</v>
      </c>
      <c r="S18" s="55">
        <f t="shared" si="7"/>
        <v>4512004.8504166668</v>
      </c>
      <c r="T18" s="55">
        <f t="shared" si="7"/>
        <v>2639876.5</v>
      </c>
      <c r="U18" s="55">
        <f t="shared" si="7"/>
        <v>4125721.07</v>
      </c>
      <c r="V18" s="55">
        <f t="shared" si="7"/>
        <v>4535499.16</v>
      </c>
      <c r="W18" s="55">
        <f t="shared" si="7"/>
        <v>4054523.32</v>
      </c>
      <c r="X18" s="55">
        <f t="shared" si="7"/>
        <v>576086.56266666669</v>
      </c>
      <c r="Y18" s="55">
        <f t="shared" si="7"/>
        <v>27975</v>
      </c>
      <c r="Z18" s="55">
        <f t="shared" si="7"/>
        <v>27975</v>
      </c>
      <c r="AA18" s="55">
        <f t="shared" si="7"/>
        <v>27975</v>
      </c>
      <c r="AB18" s="55">
        <f t="shared" si="7"/>
        <v>27975</v>
      </c>
      <c r="AC18" s="55">
        <f t="shared" si="7"/>
        <v>27975</v>
      </c>
      <c r="AD18" s="55">
        <f t="shared" si="7"/>
        <v>27975</v>
      </c>
      <c r="AE18" s="55">
        <f t="shared" si="7"/>
        <v>27975</v>
      </c>
      <c r="AF18" s="55">
        <f t="shared" si="7"/>
        <v>27975</v>
      </c>
      <c r="AG18" s="55">
        <f>AG7+AG8+AG9+AG10+AG11+AG12+AG13+AG14+AG15+AG16</f>
        <v>18543.670000000002</v>
      </c>
      <c r="AH18" s="54">
        <f>I18+J18+K18+L18+M18+N18+O18+P18+Q18+R18+S18+T18+U18+V18+W18+X18+Y18+Z18+AA18+AB18+AC18+AD18+AE18+AF18</f>
        <v>34801796.471083336</v>
      </c>
    </row>
    <row r="19" spans="1:34" ht="38.25" customHeight="1" x14ac:dyDescent="0.25">
      <c r="A19" s="30">
        <f t="shared" si="4"/>
        <v>13</v>
      </c>
      <c r="B19" s="28" t="s">
        <v>32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H22" si="18">AE19</f>
        <v>0.9</v>
      </c>
      <c r="AG19" s="10">
        <f t="shared" si="18"/>
        <v>0.9</v>
      </c>
      <c r="AH19" s="10">
        <f t="shared" si="18"/>
        <v>0.9</v>
      </c>
    </row>
    <row r="20" spans="1:34" ht="38.25" customHeight="1" x14ac:dyDescent="0.25">
      <c r="A20" s="30">
        <f t="shared" si="4"/>
        <v>14</v>
      </c>
      <c r="B20" s="28" t="s">
        <v>33</v>
      </c>
      <c r="C20" s="21"/>
      <c r="D20" s="21"/>
      <c r="E20" s="21"/>
      <c r="F20" s="21"/>
      <c r="G20" s="24"/>
      <c r="H20" s="24"/>
      <c r="I20" s="58">
        <v>0.9</v>
      </c>
      <c r="J20" s="59">
        <f>I20</f>
        <v>0.9</v>
      </c>
      <c r="K20" s="58">
        <v>0.9</v>
      </c>
      <c r="L20" s="59">
        <f t="shared" si="8"/>
        <v>0.9</v>
      </c>
      <c r="M20" s="58">
        <v>0.9</v>
      </c>
      <c r="N20" s="59">
        <f t="shared" si="9"/>
        <v>0.9</v>
      </c>
      <c r="O20" s="58">
        <v>0.9</v>
      </c>
      <c r="P20" s="59">
        <f t="shared" si="10"/>
        <v>0.9</v>
      </c>
      <c r="Q20" s="58">
        <v>0.9</v>
      </c>
      <c r="R20" s="59">
        <f t="shared" si="11"/>
        <v>0.9</v>
      </c>
      <c r="S20" s="58">
        <v>0.9</v>
      </c>
      <c r="T20" s="59">
        <f t="shared" si="12"/>
        <v>0.9</v>
      </c>
      <c r="U20" s="58">
        <v>0.9</v>
      </c>
      <c r="V20" s="59">
        <f t="shared" si="13"/>
        <v>0.9</v>
      </c>
      <c r="W20" s="58">
        <v>0.9</v>
      </c>
      <c r="X20" s="59">
        <f t="shared" si="14"/>
        <v>0.9</v>
      </c>
      <c r="Y20" s="58">
        <v>0.9</v>
      </c>
      <c r="Z20" s="59">
        <f t="shared" si="15"/>
        <v>0.9</v>
      </c>
      <c r="AA20" s="58">
        <v>0.9</v>
      </c>
      <c r="AB20" s="59">
        <f t="shared" si="16"/>
        <v>0.9</v>
      </c>
      <c r="AC20" s="58">
        <v>0.9</v>
      </c>
      <c r="AD20" s="59">
        <f t="shared" si="17"/>
        <v>0.9</v>
      </c>
      <c r="AE20" s="58">
        <v>0.9</v>
      </c>
      <c r="AF20" s="59">
        <f t="shared" si="18"/>
        <v>0.9</v>
      </c>
      <c r="AG20" s="59">
        <f t="shared" si="18"/>
        <v>0.9</v>
      </c>
      <c r="AH20" s="59">
        <f t="shared" si="18"/>
        <v>0.9</v>
      </c>
    </row>
    <row r="21" spans="1:34" ht="38.25" customHeight="1" x14ac:dyDescent="0.25">
      <c r="A21" s="30">
        <f t="shared" si="4"/>
        <v>15</v>
      </c>
      <c r="B21" s="28" t="s">
        <v>34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8">
        <f t="shared" si="18"/>
        <v>0.85</v>
      </c>
      <c r="AH21" s="8">
        <f t="shared" si="18"/>
        <v>0.85</v>
      </c>
    </row>
    <row r="22" spans="1:34" ht="38.25" customHeight="1" x14ac:dyDescent="0.25">
      <c r="A22" s="30">
        <f t="shared" si="4"/>
        <v>16</v>
      </c>
      <c r="B22" s="28" t="s">
        <v>35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8">
        <f t="shared" si="18"/>
        <v>0.83</v>
      </c>
      <c r="AH22" s="8">
        <f t="shared" si="18"/>
        <v>0.83</v>
      </c>
    </row>
    <row r="23" spans="1:34" ht="38.25" customHeight="1" x14ac:dyDescent="0.25">
      <c r="A23" s="30">
        <f t="shared" si="4"/>
        <v>17</v>
      </c>
      <c r="B23" s="28" t="s">
        <v>36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H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8">
        <f t="shared" si="19"/>
        <v>0.57145499999999994</v>
      </c>
      <c r="AH23" s="8">
        <f t="shared" si="19"/>
        <v>0.57145499999999994</v>
      </c>
    </row>
    <row r="24" spans="1:34" ht="38.25" customHeight="1" x14ac:dyDescent="0.25">
      <c r="A24" s="30">
        <f t="shared" si="4"/>
        <v>18</v>
      </c>
      <c r="B24" s="28" t="s">
        <v>52</v>
      </c>
      <c r="C24" s="22"/>
      <c r="D24" s="22"/>
      <c r="E24" s="22"/>
      <c r="F24" s="22"/>
      <c r="G24" s="22"/>
      <c r="H24" s="22"/>
      <c r="I24" s="7">
        <v>751520</v>
      </c>
      <c r="J24" s="7">
        <v>751520</v>
      </c>
      <c r="K24" s="7">
        <v>27975</v>
      </c>
      <c r="L24" s="7">
        <v>27975</v>
      </c>
      <c r="M24" s="7">
        <v>27975</v>
      </c>
      <c r="N24" s="7">
        <v>27975</v>
      </c>
      <c r="O24" s="7">
        <v>27975</v>
      </c>
      <c r="P24" s="7">
        <v>27975</v>
      </c>
      <c r="Q24" s="7">
        <v>27975</v>
      </c>
      <c r="R24" s="7">
        <v>27975</v>
      </c>
      <c r="S24" s="7">
        <v>27975</v>
      </c>
      <c r="T24" s="7">
        <v>27975</v>
      </c>
      <c r="U24" s="7">
        <v>27975</v>
      </c>
      <c r="V24" s="7">
        <v>27975</v>
      </c>
      <c r="W24" s="7">
        <v>27975</v>
      </c>
      <c r="X24" s="7">
        <v>27975</v>
      </c>
      <c r="Y24" s="7">
        <v>27975</v>
      </c>
      <c r="Z24" s="7">
        <v>27975</v>
      </c>
      <c r="AA24" s="7">
        <v>27975</v>
      </c>
      <c r="AB24" s="7">
        <v>27975</v>
      </c>
      <c r="AC24" s="7">
        <v>27975</v>
      </c>
      <c r="AD24" s="7">
        <v>27975</v>
      </c>
      <c r="AE24" s="7">
        <v>27975</v>
      </c>
      <c r="AF24" s="7">
        <v>27975</v>
      </c>
      <c r="AG24" s="110" t="s">
        <v>46</v>
      </c>
      <c r="AH24" s="111"/>
    </row>
    <row r="25" spans="1:34" ht="38.25" customHeight="1" x14ac:dyDescent="0.25">
      <c r="A25" s="30">
        <f t="shared" si="4"/>
        <v>19</v>
      </c>
      <c r="B25" s="28" t="s">
        <v>53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36"/>
      <c r="AH25" s="113"/>
    </row>
    <row r="26" spans="1:34" ht="38.25" customHeight="1" x14ac:dyDescent="0.25">
      <c r="A26" s="30">
        <f t="shared" si="4"/>
        <v>20</v>
      </c>
      <c r="B26" s="28" t="s">
        <v>54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4"/>
      <c r="AH26" s="115"/>
    </row>
    <row r="27" spans="1:34" ht="38.25" customHeight="1" x14ac:dyDescent="0.25">
      <c r="A27" s="30">
        <f t="shared" si="4"/>
        <v>21</v>
      </c>
      <c r="B27" s="28" t="s">
        <v>47</v>
      </c>
      <c r="C27" s="22"/>
      <c r="D27" s="22"/>
      <c r="E27" s="22"/>
      <c r="F27" s="22"/>
      <c r="G27" s="22"/>
      <c r="H27" s="22"/>
      <c r="I27" s="7">
        <v>0</v>
      </c>
      <c r="J27" s="8">
        <v>0</v>
      </c>
      <c r="K27" s="7">
        <v>0</v>
      </c>
      <c r="L27" s="8">
        <v>0</v>
      </c>
      <c r="M27" s="7">
        <v>0</v>
      </c>
      <c r="N27" s="8">
        <v>0</v>
      </c>
      <c r="O27" s="7">
        <v>0</v>
      </c>
      <c r="P27" s="8">
        <v>0</v>
      </c>
      <c r="Q27" s="7">
        <v>2698800</v>
      </c>
      <c r="R27" s="8">
        <v>0</v>
      </c>
      <c r="S27" s="7">
        <v>2698800</v>
      </c>
      <c r="T27" s="8">
        <v>0</v>
      </c>
      <c r="U27" s="7">
        <v>864500</v>
      </c>
      <c r="V27" s="8">
        <v>1956586.6666666667</v>
      </c>
      <c r="W27" s="7">
        <v>864500</v>
      </c>
      <c r="X27" s="8">
        <v>0</v>
      </c>
      <c r="Y27" s="7">
        <v>0</v>
      </c>
      <c r="Z27" s="8">
        <v>0</v>
      </c>
      <c r="AA27" s="7">
        <v>0</v>
      </c>
      <c r="AB27" s="8">
        <v>0</v>
      </c>
      <c r="AC27" s="7">
        <v>0</v>
      </c>
      <c r="AD27" s="8">
        <v>0</v>
      </c>
      <c r="AE27" s="7">
        <v>0</v>
      </c>
      <c r="AF27" s="8">
        <v>0</v>
      </c>
      <c r="AG27" s="72"/>
      <c r="AH27" s="73"/>
    </row>
    <row r="28" spans="1:34" ht="38.25" customHeight="1" x14ac:dyDescent="0.25">
      <c r="A28" s="30">
        <f t="shared" si="4"/>
        <v>22</v>
      </c>
      <c r="B28" s="28" t="s">
        <v>37</v>
      </c>
      <c r="C28" s="22"/>
      <c r="D28" s="22"/>
      <c r="E28" s="22"/>
      <c r="F28" s="22"/>
      <c r="G28" s="22"/>
      <c r="H28" s="22"/>
      <c r="I28" s="5">
        <f>I18/I23</f>
        <v>1315099.1766630795</v>
      </c>
      <c r="J28" s="6">
        <f>J18/J23</f>
        <v>1315099.1766630795</v>
      </c>
      <c r="K28" s="5">
        <f t="shared" ref="K28:AE28" si="20">K18/K23</f>
        <v>48953.985878153144</v>
      </c>
      <c r="L28" s="6">
        <f t="shared" si="20"/>
        <v>48953.985878153144</v>
      </c>
      <c r="M28" s="5">
        <f t="shared" si="20"/>
        <v>48953.985878153144</v>
      </c>
      <c r="N28" s="6">
        <f t="shared" si="20"/>
        <v>3853892.2574830917</v>
      </c>
      <c r="O28" s="5">
        <f>O18/O23</f>
        <v>48953.985878153144</v>
      </c>
      <c r="P28" s="6">
        <f t="shared" si="20"/>
        <v>4107554.8089234214</v>
      </c>
      <c r="Q28" s="5">
        <f t="shared" si="20"/>
        <v>6982771.3643244011</v>
      </c>
      <c r="R28" s="6">
        <f t="shared" si="20"/>
        <v>6963622.0956447441</v>
      </c>
      <c r="S28" s="5">
        <f t="shared" si="20"/>
        <v>7895643.3147258619</v>
      </c>
      <c r="T28" s="6">
        <f t="shared" si="20"/>
        <v>4619570.2198773315</v>
      </c>
      <c r="U28" s="5">
        <f t="shared" si="20"/>
        <v>7219677.9623942394</v>
      </c>
      <c r="V28" s="6">
        <f t="shared" si="20"/>
        <v>7936756.4550139569</v>
      </c>
      <c r="W28" s="5">
        <f t="shared" si="20"/>
        <v>7095087.6621956239</v>
      </c>
      <c r="X28" s="6">
        <f t="shared" si="20"/>
        <v>1008104.8598169003</v>
      </c>
      <c r="Y28" s="5">
        <f t="shared" si="20"/>
        <v>48953.985878153144</v>
      </c>
      <c r="Z28" s="6">
        <f t="shared" si="20"/>
        <v>48953.985878153144</v>
      </c>
      <c r="AA28" s="5">
        <f t="shared" si="20"/>
        <v>48953.985878153144</v>
      </c>
      <c r="AB28" s="6">
        <f t="shared" si="20"/>
        <v>48953.985878153144</v>
      </c>
      <c r="AC28" s="5">
        <f t="shared" si="20"/>
        <v>48953.985878153144</v>
      </c>
      <c r="AD28" s="6">
        <f t="shared" si="20"/>
        <v>48953.985878153144</v>
      </c>
      <c r="AE28" s="5">
        <f t="shared" si="20"/>
        <v>48953.985878153144</v>
      </c>
      <c r="AF28" s="6">
        <f>AF18/AF23</f>
        <v>48953.985878153144</v>
      </c>
      <c r="AG28" s="5"/>
      <c r="AH28" s="6">
        <f>I28+J28+K28+L28+M28+N28+O28+P28+Q28+R28+S28+T28+U28+V28+W28+X28+Y28+Z28+AA28+AB28+AC28+AD28+AE28+AF28</f>
        <v>60900327.18426358</v>
      </c>
    </row>
    <row r="29" spans="1:34" ht="30.75" thickBot="1" x14ac:dyDescent="0.3">
      <c r="A29" s="30">
        <f t="shared" si="4"/>
        <v>23</v>
      </c>
      <c r="B29" s="29" t="s">
        <v>38</v>
      </c>
      <c r="C29" s="23"/>
      <c r="D29" s="23"/>
      <c r="E29" s="23"/>
      <c r="F29" s="23"/>
      <c r="G29" s="23"/>
      <c r="H29" s="23"/>
      <c r="I29" s="60">
        <f>I28/(15*86400)</f>
        <v>1.0147370190301539</v>
      </c>
      <c r="J29" s="42">
        <f>J28/(15*86400)</f>
        <v>1.0147370190301539</v>
      </c>
      <c r="K29" s="60">
        <f t="shared" ref="K29:AF29" si="21">K28/(15*86400)</f>
        <v>3.7773137251661378E-2</v>
      </c>
      <c r="L29" s="42">
        <f t="shared" si="21"/>
        <v>3.7773137251661378E-2</v>
      </c>
      <c r="M29" s="60">
        <f t="shared" si="21"/>
        <v>3.7773137251661378E-2</v>
      </c>
      <c r="N29" s="42">
        <f t="shared" si="21"/>
        <v>2.9736822974406572</v>
      </c>
      <c r="O29" s="60">
        <f t="shared" si="21"/>
        <v>3.7773137251661378E-2</v>
      </c>
      <c r="P29" s="42">
        <f t="shared" si="21"/>
        <v>3.1694095747865907</v>
      </c>
      <c r="Q29" s="60">
        <f t="shared" si="21"/>
        <v>5.3879408675342599</v>
      </c>
      <c r="R29" s="42">
        <f t="shared" si="21"/>
        <v>5.3731651972567471</v>
      </c>
      <c r="S29" s="60">
        <f t="shared" si="21"/>
        <v>6.0923173724736586</v>
      </c>
      <c r="T29" s="42">
        <f t="shared" si="21"/>
        <v>3.5644831943497928</v>
      </c>
      <c r="U29" s="60">
        <f t="shared" si="21"/>
        <v>5.5707391685140735</v>
      </c>
      <c r="V29" s="42">
        <f t="shared" si="21"/>
        <v>6.1240404745478063</v>
      </c>
      <c r="W29" s="60">
        <f t="shared" si="21"/>
        <v>5.4746046776200803</v>
      </c>
      <c r="X29" s="42">
        <f t="shared" si="21"/>
        <v>0.77785868813032433</v>
      </c>
      <c r="Y29" s="60">
        <f t="shared" si="21"/>
        <v>3.7773137251661378E-2</v>
      </c>
      <c r="Z29" s="42">
        <f t="shared" si="21"/>
        <v>3.7773137251661378E-2</v>
      </c>
      <c r="AA29" s="60">
        <f t="shared" si="21"/>
        <v>3.7773137251661378E-2</v>
      </c>
      <c r="AB29" s="42">
        <f t="shared" si="21"/>
        <v>3.7773137251661378E-2</v>
      </c>
      <c r="AC29" s="60">
        <f t="shared" si="21"/>
        <v>3.7773137251661378E-2</v>
      </c>
      <c r="AD29" s="42">
        <f t="shared" si="21"/>
        <v>3.7773137251661378E-2</v>
      </c>
      <c r="AE29" s="60">
        <f t="shared" si="21"/>
        <v>3.7773137251661378E-2</v>
      </c>
      <c r="AF29" s="42">
        <f t="shared" si="21"/>
        <v>3.7773137251661378E-2</v>
      </c>
      <c r="AG29" s="60"/>
      <c r="AH29" s="42"/>
    </row>
  </sheetData>
  <mergeCells count="28">
    <mergeCell ref="I17:M17"/>
    <mergeCell ref="N17:Z17"/>
    <mergeCell ref="AA17:AF17"/>
    <mergeCell ref="AG24:AH26"/>
    <mergeCell ref="AE4:AF4"/>
    <mergeCell ref="AG4:AH4"/>
    <mergeCell ref="S4:T4"/>
    <mergeCell ref="U4:V4"/>
    <mergeCell ref="W4:X4"/>
    <mergeCell ref="Y4:Z4"/>
    <mergeCell ref="AA4:AB4"/>
    <mergeCell ref="AC4:AD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D4:D5"/>
    <mergeCell ref="E4:E5"/>
    <mergeCell ref="F4:F5"/>
    <mergeCell ref="G4:G5"/>
    <mergeCell ref="H4:H5"/>
  </mergeCells>
  <pageMargins left="0.25" right="0.25" top="0.75" bottom="0.75" header="0.3" footer="0.3"/>
  <pageSetup paperSize="9" scale="3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7FB77-BD70-4B32-B1EB-BB0F922E3528}">
  <sheetPr>
    <tabColor rgb="FF00B050"/>
    <pageSetUpPr fitToPage="1"/>
  </sheetPr>
  <dimension ref="A1:AH28"/>
  <sheetViews>
    <sheetView zoomScale="60" zoomScaleNormal="6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0" width="15.42578125" style="2" bestFit="1" customWidth="1"/>
    <col min="11" max="12" width="13" style="2" bestFit="1" customWidth="1"/>
    <col min="13" max="16" width="13" style="1" bestFit="1" customWidth="1"/>
    <col min="17" max="17" width="14.140625" style="1" bestFit="1" customWidth="1"/>
    <col min="18" max="19" width="14.7109375" style="1" bestFit="1" customWidth="1"/>
    <col min="20" max="20" width="13" style="1" bestFit="1" customWidth="1"/>
    <col min="21" max="21" width="14.140625" style="1" bestFit="1" customWidth="1"/>
    <col min="22" max="22" width="14.7109375" style="1" bestFit="1" customWidth="1"/>
    <col min="23" max="23" width="14.140625" style="1" bestFit="1" customWidth="1"/>
    <col min="24" max="24" width="14.7109375" style="1" bestFit="1" customWidth="1"/>
    <col min="25" max="32" width="13" style="1" bestFit="1" customWidth="1"/>
    <col min="33" max="33" width="12.85546875" style="2" customWidth="1"/>
    <col min="34" max="34" width="21.140625" style="2" customWidth="1"/>
    <col min="35" max="16384" width="9.140625" style="1"/>
  </cols>
  <sheetData>
    <row r="1" spans="1:34" ht="25.5" customHeight="1" x14ac:dyDescent="0.35">
      <c r="A1" s="118" t="s">
        <v>58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20"/>
    </row>
    <row r="2" spans="1:34" ht="25.5" customHeight="1" x14ac:dyDescent="0.25">
      <c r="A2" s="121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3"/>
    </row>
    <row r="3" spans="1:34" ht="25.5" customHeight="1" thickBot="1" x14ac:dyDescent="0.3">
      <c r="A3" s="124" t="s">
        <v>26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6"/>
    </row>
    <row r="4" spans="1:34" ht="65.25" customHeight="1" thickBot="1" x14ac:dyDescent="0.3">
      <c r="A4" s="127" t="s">
        <v>1</v>
      </c>
      <c r="B4" s="129" t="s">
        <v>2</v>
      </c>
      <c r="C4" s="129" t="s">
        <v>3</v>
      </c>
      <c r="D4" s="131" t="s">
        <v>27</v>
      </c>
      <c r="E4" s="131" t="s">
        <v>28</v>
      </c>
      <c r="F4" s="131" t="s">
        <v>29</v>
      </c>
      <c r="G4" s="131" t="s">
        <v>30</v>
      </c>
      <c r="H4" s="131" t="s">
        <v>39</v>
      </c>
      <c r="I4" s="133" t="s">
        <v>41</v>
      </c>
      <c r="J4" s="134"/>
      <c r="K4" s="133" t="s">
        <v>40</v>
      </c>
      <c r="L4" s="135"/>
      <c r="M4" s="108" t="s">
        <v>4</v>
      </c>
      <c r="N4" s="109"/>
      <c r="O4" s="108" t="s">
        <v>5</v>
      </c>
      <c r="P4" s="109"/>
      <c r="Q4" s="108" t="s">
        <v>6</v>
      </c>
      <c r="R4" s="109"/>
      <c r="S4" s="108" t="s">
        <v>7</v>
      </c>
      <c r="T4" s="109"/>
      <c r="U4" s="108" t="s">
        <v>8</v>
      </c>
      <c r="V4" s="109"/>
      <c r="W4" s="108" t="s">
        <v>9</v>
      </c>
      <c r="X4" s="109"/>
      <c r="Y4" s="108" t="s">
        <v>10</v>
      </c>
      <c r="Z4" s="109"/>
      <c r="AA4" s="108" t="s">
        <v>11</v>
      </c>
      <c r="AB4" s="109"/>
      <c r="AC4" s="108" t="s">
        <v>42</v>
      </c>
      <c r="AD4" s="109"/>
      <c r="AE4" s="108" t="s">
        <v>12</v>
      </c>
      <c r="AF4" s="109"/>
      <c r="AG4" s="116" t="s">
        <v>43</v>
      </c>
      <c r="AH4" s="117"/>
    </row>
    <row r="5" spans="1:34" ht="30.75" thickBot="1" x14ac:dyDescent="0.3">
      <c r="A5" s="128"/>
      <c r="B5" s="130"/>
      <c r="C5" s="130"/>
      <c r="D5" s="130"/>
      <c r="E5" s="130"/>
      <c r="F5" s="132"/>
      <c r="G5" s="130"/>
      <c r="H5" s="132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0" t="s">
        <v>44</v>
      </c>
      <c r="AH5" s="50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3">
        <v>1</v>
      </c>
      <c r="B7" s="32" t="s">
        <v>16</v>
      </c>
      <c r="C7" s="33">
        <v>1235</v>
      </c>
      <c r="D7" s="33">
        <f>C7/86.4</f>
        <v>14.293981481481481</v>
      </c>
      <c r="E7" s="33">
        <f>D7/15</f>
        <v>0.95293209876543206</v>
      </c>
      <c r="F7" s="33">
        <v>77.52</v>
      </c>
      <c r="G7" s="33">
        <f>E7*F7</f>
        <v>73.871296296296293</v>
      </c>
      <c r="H7" s="33">
        <v>4</v>
      </c>
      <c r="I7" s="47"/>
      <c r="J7" s="35"/>
      <c r="K7" s="34"/>
      <c r="L7" s="35"/>
      <c r="M7" s="38"/>
      <c r="N7" s="36"/>
      <c r="O7" s="38"/>
      <c r="P7" s="36"/>
      <c r="Q7" s="38"/>
      <c r="R7" s="36"/>
      <c r="S7" s="61">
        <f>G7*15*84.6</f>
        <v>93742.674999999988</v>
      </c>
      <c r="T7" s="36"/>
      <c r="U7" s="37">
        <f>G7*15*86.4</f>
        <v>95737.2</v>
      </c>
      <c r="V7" s="36"/>
      <c r="W7" s="37">
        <f>G7*15*86.4</f>
        <v>95737.2</v>
      </c>
      <c r="X7" s="39">
        <f>G7*16*86.4</f>
        <v>102119.68000000001</v>
      </c>
      <c r="Y7" s="38"/>
      <c r="Z7" s="36"/>
      <c r="AA7" s="41"/>
      <c r="AB7" s="40"/>
      <c r="AC7" s="41"/>
      <c r="AD7" s="40"/>
      <c r="AE7" s="41"/>
      <c r="AF7" s="40"/>
      <c r="AG7" s="56">
        <f>F7*H7</f>
        <v>310.08</v>
      </c>
      <c r="AH7" s="51">
        <f>I7+J7+K7+L7+M7+N7+O7+P7+Q7+R7+S7+T7+U7+V7+W7+X7+Y7+Z7+AA7+AB7+AC7+AD7+AE7+AF7</f>
        <v>387336.755</v>
      </c>
    </row>
    <row r="8" spans="1:34" ht="34.5" customHeight="1" x14ac:dyDescent="0.25">
      <c r="A8" s="30">
        <f>A7+1</f>
        <v>2</v>
      </c>
      <c r="B8" s="28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20.41</v>
      </c>
      <c r="G8" s="20">
        <f t="shared" ref="G8:G16" si="3">E8*F8</f>
        <v>19.44934413580247</v>
      </c>
      <c r="H8" s="20">
        <v>4</v>
      </c>
      <c r="I8" s="19"/>
      <c r="J8" s="4"/>
      <c r="K8" s="3"/>
      <c r="L8" s="4"/>
      <c r="M8" s="16"/>
      <c r="N8" s="17"/>
      <c r="O8" s="16"/>
      <c r="P8" s="17"/>
      <c r="Q8" s="15">
        <f>G8*15*86.4</f>
        <v>25206.350000000006</v>
      </c>
      <c r="R8" s="17"/>
      <c r="S8" s="15">
        <f>G8*15*86.4</f>
        <v>25206.350000000006</v>
      </c>
      <c r="T8" s="17"/>
      <c r="U8" s="15">
        <f>G8*15*86.4</f>
        <v>25206.350000000006</v>
      </c>
      <c r="V8" s="17"/>
      <c r="W8" s="15">
        <f>G8*15*86.4</f>
        <v>25206.350000000006</v>
      </c>
      <c r="X8" s="17"/>
      <c r="Y8" s="16"/>
      <c r="Z8" s="17"/>
      <c r="AA8" s="12"/>
      <c r="AB8" s="13"/>
      <c r="AC8" s="12"/>
      <c r="AD8" s="13"/>
      <c r="AE8" s="12"/>
      <c r="AF8" s="13"/>
      <c r="AG8" s="18">
        <f>F8*H8</f>
        <v>81.64</v>
      </c>
      <c r="AH8" s="52">
        <f>I8+J8+K8+L8+M8+N8+O8+P8+Q8+R8+S8+T8+U8+V8+W8+X8+Y8+Z8+AA8+AB8+AC8+AD8+AE8+AF8</f>
        <v>100825.40000000002</v>
      </c>
    </row>
    <row r="9" spans="1:34" ht="34.5" customHeight="1" x14ac:dyDescent="0.25">
      <c r="A9" s="30">
        <f t="shared" ref="A9:A28" si="4">A8+1</f>
        <v>3</v>
      </c>
      <c r="B9" s="28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2</v>
      </c>
      <c r="I9" s="19"/>
      <c r="J9" s="4"/>
      <c r="K9" s="3"/>
      <c r="L9" s="4"/>
      <c r="M9" s="16"/>
      <c r="N9" s="17"/>
      <c r="O9" s="16"/>
      <c r="P9" s="14">
        <f>G9*16*86.4</f>
        <v>0</v>
      </c>
      <c r="Q9" s="16"/>
      <c r="R9" s="17"/>
      <c r="S9" s="16"/>
      <c r="T9" s="17"/>
      <c r="U9" s="16"/>
      <c r="V9" s="17"/>
      <c r="W9" s="16"/>
      <c r="X9" s="17"/>
      <c r="Y9" s="16"/>
      <c r="Z9" s="14">
        <f>G9*16*86.4</f>
        <v>0</v>
      </c>
      <c r="AA9" s="12"/>
      <c r="AB9" s="13"/>
      <c r="AC9" s="12"/>
      <c r="AD9" s="13"/>
      <c r="AE9" s="12"/>
      <c r="AF9" s="13"/>
      <c r="AG9" s="18">
        <f t="shared" ref="AG9:AG15" si="5">F9*H9</f>
        <v>0</v>
      </c>
      <c r="AH9" s="52">
        <f t="shared" ref="AH9:AH16" si="6">I9+J9+K9+L9+M9+N9+O9+P9+Q9+R9+S9+T9+U9+V9+W9+X9+Y9+Z9+AA9+AB9+AC9+AD9+AE9+AF9</f>
        <v>0</v>
      </c>
    </row>
    <row r="10" spans="1:34" ht="34.5" customHeight="1" x14ac:dyDescent="0.25">
      <c r="A10" s="30">
        <f t="shared" si="4"/>
        <v>4</v>
      </c>
      <c r="B10" s="28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2</v>
      </c>
      <c r="I10" s="19"/>
      <c r="J10" s="4"/>
      <c r="K10" s="3"/>
      <c r="L10" s="4"/>
      <c r="M10" s="16"/>
      <c r="N10" s="14">
        <f>G10*15*86.4</f>
        <v>0</v>
      </c>
      <c r="O10" s="16"/>
      <c r="P10" s="14">
        <f>G10*16*86.4</f>
        <v>0</v>
      </c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2"/>
      <c r="AB10" s="13"/>
      <c r="AC10" s="12"/>
      <c r="AD10" s="13"/>
      <c r="AE10" s="12"/>
      <c r="AF10" s="13"/>
      <c r="AG10" s="18">
        <f t="shared" si="5"/>
        <v>0</v>
      </c>
      <c r="AH10" s="52">
        <f t="shared" si="6"/>
        <v>0</v>
      </c>
    </row>
    <row r="11" spans="1:34" ht="34.5" customHeight="1" x14ac:dyDescent="0.25">
      <c r="A11" s="30">
        <f t="shared" si="4"/>
        <v>5</v>
      </c>
      <c r="B11" s="28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88.63</v>
      </c>
      <c r="G11" s="20">
        <f t="shared" si="3"/>
        <v>96.494544753086416</v>
      </c>
      <c r="H11" s="20">
        <v>3</v>
      </c>
      <c r="I11" s="19"/>
      <c r="J11" s="4"/>
      <c r="K11" s="3"/>
      <c r="L11" s="4"/>
      <c r="M11" s="16"/>
      <c r="N11" s="17"/>
      <c r="O11" s="16"/>
      <c r="P11" s="17"/>
      <c r="Q11" s="15">
        <f>G11*15*86.4</f>
        <v>125056.93000000001</v>
      </c>
      <c r="R11" s="17"/>
      <c r="S11" s="15">
        <f>G11*15*86.4</f>
        <v>125056.93000000001</v>
      </c>
      <c r="T11" s="17"/>
      <c r="U11" s="16"/>
      <c r="V11" s="14">
        <f>G11*16*86.4</f>
        <v>133394.05866666668</v>
      </c>
      <c r="W11" s="16"/>
      <c r="X11" s="17"/>
      <c r="Y11" s="16"/>
      <c r="Z11" s="17"/>
      <c r="AA11" s="12"/>
      <c r="AB11" s="13"/>
      <c r="AC11" s="12"/>
      <c r="AD11" s="13"/>
      <c r="AE11" s="12"/>
      <c r="AF11" s="13"/>
      <c r="AG11" s="18">
        <f t="shared" si="5"/>
        <v>265.89</v>
      </c>
      <c r="AH11" s="52">
        <f t="shared" si="6"/>
        <v>383507.91866666672</v>
      </c>
    </row>
    <row r="12" spans="1:34" ht="34.5" customHeight="1" x14ac:dyDescent="0.25">
      <c r="A12" s="30">
        <f t="shared" si="4"/>
        <v>6</v>
      </c>
      <c r="B12" s="28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8.6199999999999992</v>
      </c>
      <c r="G12" s="20">
        <f t="shared" si="3"/>
        <v>8.2142746913580229</v>
      </c>
      <c r="H12" s="20">
        <v>3</v>
      </c>
      <c r="I12" s="19"/>
      <c r="J12" s="4"/>
      <c r="K12" s="3"/>
      <c r="L12" s="4"/>
      <c r="M12" s="16"/>
      <c r="N12" s="17"/>
      <c r="O12" s="16"/>
      <c r="P12" s="17"/>
      <c r="Q12" s="16"/>
      <c r="R12" s="14">
        <f>G12*16*86.4</f>
        <v>11355.413333333332</v>
      </c>
      <c r="S12" s="16"/>
      <c r="T12" s="17"/>
      <c r="U12" s="15">
        <f>G12*15*86.4</f>
        <v>10645.699999999997</v>
      </c>
      <c r="V12" s="17"/>
      <c r="W12" s="16"/>
      <c r="X12" s="14">
        <f>G12*16*86.4</f>
        <v>11355.413333333332</v>
      </c>
      <c r="Y12" s="16"/>
      <c r="Z12" s="17"/>
      <c r="AA12" s="12"/>
      <c r="AB12" s="13"/>
      <c r="AC12" s="12"/>
      <c r="AD12" s="13"/>
      <c r="AE12" s="12"/>
      <c r="AF12" s="13"/>
      <c r="AG12" s="18">
        <f t="shared" si="5"/>
        <v>25.86</v>
      </c>
      <c r="AH12" s="52">
        <f t="shared" si="6"/>
        <v>33356.526666666658</v>
      </c>
    </row>
    <row r="13" spans="1:34" ht="34.5" customHeight="1" x14ac:dyDescent="0.25">
      <c r="A13" s="30">
        <f t="shared" si="4"/>
        <v>7</v>
      </c>
      <c r="B13" s="28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2</v>
      </c>
      <c r="I13" s="19"/>
      <c r="J13" s="4"/>
      <c r="K13" s="3"/>
      <c r="L13" s="4"/>
      <c r="M13" s="16"/>
      <c r="N13" s="17"/>
      <c r="O13" s="16"/>
      <c r="P13" s="17"/>
      <c r="Q13" s="16"/>
      <c r="R13" s="14">
        <f>G13*15*86.4</f>
        <v>0</v>
      </c>
      <c r="S13" s="16"/>
      <c r="T13" s="14">
        <f>G13*16*86.4</f>
        <v>0</v>
      </c>
      <c r="U13" s="16"/>
      <c r="V13" s="17"/>
      <c r="W13" s="16"/>
      <c r="X13" s="17"/>
      <c r="Y13" s="16"/>
      <c r="Z13" s="17"/>
      <c r="AA13" s="12"/>
      <c r="AB13" s="13"/>
      <c r="AC13" s="12"/>
      <c r="AD13" s="13"/>
      <c r="AE13" s="12"/>
      <c r="AF13" s="13"/>
      <c r="AG13" s="18">
        <f t="shared" si="5"/>
        <v>0</v>
      </c>
      <c r="AH13" s="52">
        <f t="shared" si="6"/>
        <v>0</v>
      </c>
    </row>
    <row r="14" spans="1:34" ht="34.5" customHeight="1" x14ac:dyDescent="0.25">
      <c r="A14" s="30">
        <f t="shared" si="4"/>
        <v>8</v>
      </c>
      <c r="B14" s="28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3</v>
      </c>
      <c r="I14" s="19"/>
      <c r="J14" s="4"/>
      <c r="K14" s="3"/>
      <c r="L14" s="4"/>
      <c r="M14" s="16"/>
      <c r="N14" s="17"/>
      <c r="O14" s="16"/>
      <c r="P14" s="17"/>
      <c r="Q14" s="15">
        <f>G14*15*86.4</f>
        <v>0</v>
      </c>
      <c r="R14" s="17"/>
      <c r="S14" s="15">
        <f>G14*15*86.4</f>
        <v>0</v>
      </c>
      <c r="T14" s="17"/>
      <c r="U14" s="16"/>
      <c r="V14" s="14">
        <f>G14*16*86.4</f>
        <v>0</v>
      </c>
      <c r="W14" s="16"/>
      <c r="X14" s="17"/>
      <c r="Y14" s="16"/>
      <c r="Z14" s="17"/>
      <c r="AA14" s="12"/>
      <c r="AB14" s="13"/>
      <c r="AC14" s="12"/>
      <c r="AD14" s="13"/>
      <c r="AE14" s="12"/>
      <c r="AF14" s="13"/>
      <c r="AG14" s="18">
        <f t="shared" si="5"/>
        <v>0</v>
      </c>
      <c r="AH14" s="52">
        <f t="shared" si="6"/>
        <v>0</v>
      </c>
    </row>
    <row r="15" spans="1:34" ht="34.5" customHeight="1" x14ac:dyDescent="0.25">
      <c r="A15" s="30">
        <f t="shared" si="4"/>
        <v>9</v>
      </c>
      <c r="B15" s="28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1.05</v>
      </c>
      <c r="G15" s="20">
        <f t="shared" si="3"/>
        <v>1.1431712962962963</v>
      </c>
      <c r="H15" s="20">
        <v>4</v>
      </c>
      <c r="I15" s="19"/>
      <c r="J15" s="4"/>
      <c r="K15" s="3"/>
      <c r="L15" s="4"/>
      <c r="M15" s="16"/>
      <c r="N15" s="17"/>
      <c r="O15" s="16"/>
      <c r="P15" s="17"/>
      <c r="Q15" s="15">
        <f>G15*15*86.4</f>
        <v>1481.5500000000002</v>
      </c>
      <c r="R15" s="17"/>
      <c r="S15" s="16"/>
      <c r="T15" s="14">
        <f>G1520*86.4</f>
        <v>0</v>
      </c>
      <c r="U15" s="16"/>
      <c r="V15" s="14">
        <f>G15*16*86.4</f>
        <v>1580.3200000000002</v>
      </c>
      <c r="W15" s="16"/>
      <c r="X15" s="14">
        <f>G15*16*86.4</f>
        <v>1580.3200000000002</v>
      </c>
      <c r="Y15" s="16"/>
      <c r="Z15" s="17"/>
      <c r="AA15" s="12"/>
      <c r="AB15" s="13"/>
      <c r="AC15" s="12"/>
      <c r="AD15" s="13"/>
      <c r="AE15" s="12"/>
      <c r="AF15" s="13"/>
      <c r="AG15" s="18">
        <f t="shared" si="5"/>
        <v>4.2</v>
      </c>
      <c r="AH15" s="52">
        <f t="shared" si="6"/>
        <v>4642.1900000000005</v>
      </c>
    </row>
    <row r="16" spans="1:34" ht="34.5" customHeight="1" thickBot="1" x14ac:dyDescent="0.3">
      <c r="A16" s="30">
        <f t="shared" si="4"/>
        <v>10</v>
      </c>
      <c r="B16" s="29" t="s">
        <v>25</v>
      </c>
      <c r="C16" s="64">
        <v>1411</v>
      </c>
      <c r="D16" s="64">
        <f t="shared" si="1"/>
        <v>16.331018518518519</v>
      </c>
      <c r="E16" s="64">
        <f t="shared" si="2"/>
        <v>1.0887345679012346</v>
      </c>
      <c r="F16" s="64"/>
      <c r="G16" s="64">
        <f t="shared" si="3"/>
        <v>0</v>
      </c>
      <c r="H16" s="64">
        <v>4</v>
      </c>
      <c r="I16" s="65"/>
      <c r="J16" s="66"/>
      <c r="K16" s="67"/>
      <c r="L16" s="66"/>
      <c r="M16" s="68"/>
      <c r="N16" s="69"/>
      <c r="O16" s="68"/>
      <c r="P16" s="69"/>
      <c r="Q16" s="68"/>
      <c r="R16" s="70">
        <f>G16*16*86.4</f>
        <v>0</v>
      </c>
      <c r="S16" s="71">
        <f>G16*15*86.4</f>
        <v>0</v>
      </c>
      <c r="T16" s="69"/>
      <c r="U16" s="71">
        <f>G16*15*86.4</f>
        <v>0</v>
      </c>
      <c r="V16" s="69"/>
      <c r="W16" s="71">
        <f>G16*15*86.4</f>
        <v>0</v>
      </c>
      <c r="X16" s="69"/>
      <c r="Y16" s="68"/>
      <c r="Z16" s="69"/>
      <c r="AA16" s="48"/>
      <c r="AB16" s="49"/>
      <c r="AC16" s="48"/>
      <c r="AD16" s="49"/>
      <c r="AE16" s="48"/>
      <c r="AF16" s="49"/>
      <c r="AG16" s="57">
        <f>F16*H16</f>
        <v>0</v>
      </c>
      <c r="AH16" s="53">
        <f t="shared" si="6"/>
        <v>0</v>
      </c>
    </row>
    <row r="17" spans="1:34" ht="38.25" customHeight="1" x14ac:dyDescent="0.25">
      <c r="A17" s="30"/>
      <c r="B17" s="32" t="s">
        <v>49</v>
      </c>
      <c r="C17" s="22"/>
      <c r="D17" s="22"/>
      <c r="E17" s="22"/>
      <c r="F17" s="22"/>
      <c r="G17" s="22"/>
      <c r="H17" s="22"/>
      <c r="I17" s="99" t="s">
        <v>50</v>
      </c>
      <c r="J17" s="100"/>
      <c r="K17" s="100"/>
      <c r="L17" s="100"/>
      <c r="M17" s="101"/>
      <c r="N17" s="102" t="s">
        <v>51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4"/>
      <c r="AA17" s="105" t="s">
        <v>50</v>
      </c>
      <c r="AB17" s="106"/>
      <c r="AC17" s="106"/>
      <c r="AD17" s="106"/>
      <c r="AE17" s="106"/>
      <c r="AF17" s="107"/>
      <c r="AG17" s="62"/>
      <c r="AH17" s="63"/>
    </row>
    <row r="18" spans="1:34" ht="38.25" customHeight="1" x14ac:dyDescent="0.25">
      <c r="A18" s="30">
        <f>A16+1</f>
        <v>11</v>
      </c>
      <c r="B18" s="46" t="s">
        <v>31</v>
      </c>
      <c r="C18" s="44"/>
      <c r="D18" s="44"/>
      <c r="E18" s="44"/>
      <c r="F18" s="44"/>
      <c r="G18" s="45"/>
      <c r="H18" s="45"/>
      <c r="I18" s="55">
        <f>I7+I8+I9+I10+I11+I12+I13+I14+I15+I16+I24+I25+I26</f>
        <v>1107400</v>
      </c>
      <c r="J18" s="55">
        <f t="shared" ref="J18:AF18" si="7">J7+J8+J9+J10+J11+J12+J13+J14+J15+J16+J24+J25+J26</f>
        <v>1107400</v>
      </c>
      <c r="K18" s="55">
        <f t="shared" si="7"/>
        <v>42500</v>
      </c>
      <c r="L18" s="55">
        <f t="shared" si="7"/>
        <v>42500</v>
      </c>
      <c r="M18" s="55">
        <f t="shared" si="7"/>
        <v>42500</v>
      </c>
      <c r="N18" s="55">
        <f t="shared" si="7"/>
        <v>42500</v>
      </c>
      <c r="O18" s="55">
        <f t="shared" si="7"/>
        <v>42500</v>
      </c>
      <c r="P18" s="55">
        <f t="shared" si="7"/>
        <v>42500</v>
      </c>
      <c r="Q18" s="55">
        <f t="shared" si="7"/>
        <v>194244.83000000002</v>
      </c>
      <c r="R18" s="55">
        <f t="shared" si="7"/>
        <v>53855.41333333333</v>
      </c>
      <c r="S18" s="55">
        <f t="shared" si="7"/>
        <v>286505.95500000002</v>
      </c>
      <c r="T18" s="55">
        <f t="shared" si="7"/>
        <v>42500</v>
      </c>
      <c r="U18" s="55">
        <f t="shared" si="7"/>
        <v>174089.25</v>
      </c>
      <c r="V18" s="55">
        <f t="shared" si="7"/>
        <v>177474.37866666669</v>
      </c>
      <c r="W18" s="55">
        <f t="shared" si="7"/>
        <v>163443.54999999999</v>
      </c>
      <c r="X18" s="55">
        <f t="shared" si="7"/>
        <v>157555.41333333333</v>
      </c>
      <c r="Y18" s="55">
        <f t="shared" si="7"/>
        <v>42500</v>
      </c>
      <c r="Z18" s="55">
        <f t="shared" si="7"/>
        <v>42500</v>
      </c>
      <c r="AA18" s="55">
        <f t="shared" si="7"/>
        <v>42500</v>
      </c>
      <c r="AB18" s="55">
        <f t="shared" si="7"/>
        <v>42500</v>
      </c>
      <c r="AC18" s="55">
        <f t="shared" si="7"/>
        <v>42500</v>
      </c>
      <c r="AD18" s="55">
        <f t="shared" si="7"/>
        <v>42500</v>
      </c>
      <c r="AE18" s="55">
        <f t="shared" si="7"/>
        <v>42500</v>
      </c>
      <c r="AF18" s="55">
        <f t="shared" si="7"/>
        <v>42500</v>
      </c>
      <c r="AG18" s="55">
        <f>AG7+AG8+AG9+AG10+AG11+AG12+AG13+AG14+AG15+AG16</f>
        <v>687.67</v>
      </c>
      <c r="AH18" s="54">
        <f>I18+J18+K18+L18+M18+N18+O18+P18+Q18+R18+S18+T18+U18+V18+W18+X18+Y18+Z18+AA18+AB18+AC18+AD18+AE18+AF18</f>
        <v>4059468.7903333334</v>
      </c>
    </row>
    <row r="19" spans="1:34" ht="38.25" customHeight="1" x14ac:dyDescent="0.25">
      <c r="A19" s="30">
        <f t="shared" si="4"/>
        <v>12</v>
      </c>
      <c r="B19" s="28" t="s">
        <v>32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H22" si="18">AE19</f>
        <v>0.9</v>
      </c>
      <c r="AG19" s="10">
        <f t="shared" si="18"/>
        <v>0.9</v>
      </c>
      <c r="AH19" s="10">
        <f t="shared" si="18"/>
        <v>0.9</v>
      </c>
    </row>
    <row r="20" spans="1:34" ht="38.25" customHeight="1" x14ac:dyDescent="0.25">
      <c r="A20" s="30">
        <f t="shared" si="4"/>
        <v>13</v>
      </c>
      <c r="B20" s="28" t="s">
        <v>33</v>
      </c>
      <c r="C20" s="21"/>
      <c r="D20" s="21"/>
      <c r="E20" s="21"/>
      <c r="F20" s="21"/>
      <c r="G20" s="24"/>
      <c r="H20" s="24"/>
      <c r="I20" s="58">
        <v>0.9</v>
      </c>
      <c r="J20" s="59">
        <f>I20</f>
        <v>0.9</v>
      </c>
      <c r="K20" s="58">
        <v>0.9</v>
      </c>
      <c r="L20" s="59">
        <f t="shared" si="8"/>
        <v>0.9</v>
      </c>
      <c r="M20" s="58">
        <v>0.9</v>
      </c>
      <c r="N20" s="59">
        <f t="shared" si="9"/>
        <v>0.9</v>
      </c>
      <c r="O20" s="58">
        <v>0.9</v>
      </c>
      <c r="P20" s="59">
        <f t="shared" si="10"/>
        <v>0.9</v>
      </c>
      <c r="Q20" s="58">
        <v>0.9</v>
      </c>
      <c r="R20" s="59">
        <f t="shared" si="11"/>
        <v>0.9</v>
      </c>
      <c r="S20" s="58">
        <v>0.9</v>
      </c>
      <c r="T20" s="59">
        <f t="shared" si="12"/>
        <v>0.9</v>
      </c>
      <c r="U20" s="58">
        <v>0.9</v>
      </c>
      <c r="V20" s="59">
        <f t="shared" si="13"/>
        <v>0.9</v>
      </c>
      <c r="W20" s="58">
        <v>0.9</v>
      </c>
      <c r="X20" s="59">
        <f t="shared" si="14"/>
        <v>0.9</v>
      </c>
      <c r="Y20" s="58">
        <v>0.9</v>
      </c>
      <c r="Z20" s="59">
        <f t="shared" si="15"/>
        <v>0.9</v>
      </c>
      <c r="AA20" s="58">
        <v>0.9</v>
      </c>
      <c r="AB20" s="59">
        <f t="shared" si="16"/>
        <v>0.9</v>
      </c>
      <c r="AC20" s="58">
        <v>0.9</v>
      </c>
      <c r="AD20" s="59">
        <f t="shared" si="17"/>
        <v>0.9</v>
      </c>
      <c r="AE20" s="58">
        <v>0.9</v>
      </c>
      <c r="AF20" s="59">
        <f t="shared" si="18"/>
        <v>0.9</v>
      </c>
      <c r="AG20" s="59">
        <f t="shared" si="18"/>
        <v>0.9</v>
      </c>
      <c r="AH20" s="59">
        <f t="shared" si="18"/>
        <v>0.9</v>
      </c>
    </row>
    <row r="21" spans="1:34" ht="38.25" customHeight="1" x14ac:dyDescent="0.25">
      <c r="A21" s="30">
        <f t="shared" si="4"/>
        <v>14</v>
      </c>
      <c r="B21" s="28" t="s">
        <v>34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8">
        <f t="shared" si="18"/>
        <v>0.85</v>
      </c>
      <c r="AH21" s="8">
        <f t="shared" si="18"/>
        <v>0.85</v>
      </c>
    </row>
    <row r="22" spans="1:34" ht="38.25" customHeight="1" x14ac:dyDescent="0.25">
      <c r="A22" s="30">
        <f t="shared" si="4"/>
        <v>15</v>
      </c>
      <c r="B22" s="28" t="s">
        <v>35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8">
        <f t="shared" si="18"/>
        <v>0.83</v>
      </c>
      <c r="AH22" s="8">
        <f t="shared" si="18"/>
        <v>0.83</v>
      </c>
    </row>
    <row r="23" spans="1:34" ht="38.25" customHeight="1" x14ac:dyDescent="0.25">
      <c r="A23" s="30">
        <f t="shared" si="4"/>
        <v>16</v>
      </c>
      <c r="B23" s="28" t="s">
        <v>36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H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8">
        <f t="shared" si="19"/>
        <v>0.57145499999999994</v>
      </c>
      <c r="AH23" s="8">
        <f t="shared" si="19"/>
        <v>0.57145499999999994</v>
      </c>
    </row>
    <row r="24" spans="1:34" ht="38.25" customHeight="1" x14ac:dyDescent="0.25">
      <c r="A24" s="30"/>
      <c r="B24" s="28" t="s">
        <v>52</v>
      </c>
      <c r="C24" s="22"/>
      <c r="D24" s="22"/>
      <c r="E24" s="22"/>
      <c r="F24" s="22"/>
      <c r="G24" s="22"/>
      <c r="H24" s="22"/>
      <c r="I24" s="7">
        <v>1107400</v>
      </c>
      <c r="J24" s="7">
        <v>1107400</v>
      </c>
      <c r="K24" s="7">
        <v>42500</v>
      </c>
      <c r="L24" s="7">
        <v>42500</v>
      </c>
      <c r="M24" s="7">
        <v>42500</v>
      </c>
      <c r="N24" s="7">
        <v>42500</v>
      </c>
      <c r="O24" s="7">
        <v>42500</v>
      </c>
      <c r="P24" s="7">
        <v>42500</v>
      </c>
      <c r="Q24" s="7">
        <v>42500</v>
      </c>
      <c r="R24" s="7">
        <v>42500</v>
      </c>
      <c r="S24" s="7">
        <v>42500</v>
      </c>
      <c r="T24" s="7">
        <v>42500</v>
      </c>
      <c r="U24" s="7">
        <v>42500</v>
      </c>
      <c r="V24" s="7">
        <v>42500</v>
      </c>
      <c r="W24" s="7">
        <v>42500</v>
      </c>
      <c r="X24" s="7">
        <v>42500</v>
      </c>
      <c r="Y24" s="7">
        <v>42500</v>
      </c>
      <c r="Z24" s="7">
        <v>42500</v>
      </c>
      <c r="AA24" s="7">
        <v>42500</v>
      </c>
      <c r="AB24" s="7">
        <v>42500</v>
      </c>
      <c r="AC24" s="7">
        <v>42500</v>
      </c>
      <c r="AD24" s="7">
        <v>42500</v>
      </c>
      <c r="AE24" s="7">
        <v>42500</v>
      </c>
      <c r="AF24" s="7">
        <v>42500</v>
      </c>
      <c r="AG24" s="110" t="s">
        <v>46</v>
      </c>
      <c r="AH24" s="111"/>
    </row>
    <row r="25" spans="1:34" ht="38.25" customHeight="1" x14ac:dyDescent="0.25">
      <c r="A25" s="30"/>
      <c r="B25" s="28" t="s">
        <v>53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36"/>
      <c r="AH25" s="113"/>
    </row>
    <row r="26" spans="1:34" ht="38.25" customHeight="1" x14ac:dyDescent="0.25">
      <c r="A26" s="30"/>
      <c r="B26" s="28" t="s">
        <v>54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4"/>
      <c r="AH26" s="115"/>
    </row>
    <row r="27" spans="1:34" ht="38.25" customHeight="1" x14ac:dyDescent="0.25">
      <c r="A27" s="30">
        <f>A23+1</f>
        <v>17</v>
      </c>
      <c r="B27" s="28" t="s">
        <v>37</v>
      </c>
      <c r="C27" s="22"/>
      <c r="D27" s="22"/>
      <c r="E27" s="22"/>
      <c r="F27" s="22"/>
      <c r="G27" s="22"/>
      <c r="H27" s="22"/>
      <c r="I27" s="5">
        <f>I18/I23</f>
        <v>1937860.3739577048</v>
      </c>
      <c r="J27" s="6">
        <f>J18/J23</f>
        <v>1937860.3739577048</v>
      </c>
      <c r="K27" s="5">
        <f t="shared" ref="K27:AE27" si="20">K18/K23</f>
        <v>74371.560315335431</v>
      </c>
      <c r="L27" s="6">
        <f t="shared" si="20"/>
        <v>74371.560315335431</v>
      </c>
      <c r="M27" s="5">
        <f t="shared" si="20"/>
        <v>74371.560315335431</v>
      </c>
      <c r="N27" s="6">
        <f t="shared" si="20"/>
        <v>74371.560315335431</v>
      </c>
      <c r="O27" s="5">
        <f>O18/O23</f>
        <v>74371.560315335431</v>
      </c>
      <c r="P27" s="6">
        <f t="shared" si="20"/>
        <v>74371.560315335431</v>
      </c>
      <c r="Q27" s="5">
        <f t="shared" si="20"/>
        <v>339912.73153616651</v>
      </c>
      <c r="R27" s="6">
        <f t="shared" si="20"/>
        <v>94242.614612407517</v>
      </c>
      <c r="S27" s="5">
        <f t="shared" si="20"/>
        <v>501362.23324671242</v>
      </c>
      <c r="T27" s="6">
        <f t="shared" si="20"/>
        <v>74371.560315335431</v>
      </c>
      <c r="U27" s="5">
        <f t="shared" si="20"/>
        <v>304642.09780297667</v>
      </c>
      <c r="V27" s="6">
        <f t="shared" si="20"/>
        <v>310565.79899846308</v>
      </c>
      <c r="W27" s="5">
        <f t="shared" si="20"/>
        <v>286012.98439947155</v>
      </c>
      <c r="X27" s="6">
        <f t="shared" si="20"/>
        <v>275709.22178182594</v>
      </c>
      <c r="Y27" s="5">
        <f t="shared" si="20"/>
        <v>74371.560315335431</v>
      </c>
      <c r="Z27" s="6">
        <f t="shared" si="20"/>
        <v>74371.560315335431</v>
      </c>
      <c r="AA27" s="5">
        <f t="shared" si="20"/>
        <v>74371.560315335431</v>
      </c>
      <c r="AB27" s="6">
        <f t="shared" si="20"/>
        <v>74371.560315335431</v>
      </c>
      <c r="AC27" s="5">
        <f t="shared" si="20"/>
        <v>74371.560315335431</v>
      </c>
      <c r="AD27" s="6">
        <f t="shared" si="20"/>
        <v>74371.560315335431</v>
      </c>
      <c r="AE27" s="5">
        <f t="shared" si="20"/>
        <v>74371.560315335431</v>
      </c>
      <c r="AF27" s="6">
        <f>AF18/AF23</f>
        <v>74371.560315335431</v>
      </c>
      <c r="AG27" s="5"/>
      <c r="AH27" s="6">
        <f>I27+J27+K27+L27+M27+N27+O27+P27+Q27+R27+S27+T27+U27+V27+W27+X27+Y27+Z27+AA27+AB27+AC27+AD27+AE27+AF27</f>
        <v>7103741.8350234628</v>
      </c>
    </row>
    <row r="28" spans="1:34" ht="30.75" thickBot="1" x14ac:dyDescent="0.3">
      <c r="A28" s="30">
        <f t="shared" si="4"/>
        <v>18</v>
      </c>
      <c r="B28" s="29" t="s">
        <v>38</v>
      </c>
      <c r="C28" s="23"/>
      <c r="D28" s="23"/>
      <c r="E28" s="23"/>
      <c r="F28" s="23"/>
      <c r="G28" s="23"/>
      <c r="H28" s="23"/>
      <c r="I28" s="60">
        <f>I27/(15*86400)</f>
        <v>1.495262634226624</v>
      </c>
      <c r="J28" s="42">
        <f>J27/(15*86400)</f>
        <v>1.495262634226624</v>
      </c>
      <c r="K28" s="60">
        <f t="shared" ref="K28:AF28" si="21">K27/(15*86400)</f>
        <v>5.738546320627734E-2</v>
      </c>
      <c r="L28" s="42">
        <f t="shared" si="21"/>
        <v>5.738546320627734E-2</v>
      </c>
      <c r="M28" s="60">
        <f t="shared" si="21"/>
        <v>5.738546320627734E-2</v>
      </c>
      <c r="N28" s="42">
        <f t="shared" si="21"/>
        <v>5.738546320627734E-2</v>
      </c>
      <c r="O28" s="60">
        <f t="shared" si="21"/>
        <v>5.738546320627734E-2</v>
      </c>
      <c r="P28" s="42">
        <f t="shared" si="21"/>
        <v>5.738546320627734E-2</v>
      </c>
      <c r="Q28" s="60">
        <f t="shared" si="21"/>
        <v>0.26227834223469637</v>
      </c>
      <c r="R28" s="42">
        <f t="shared" si="21"/>
        <v>7.2718066830561354E-2</v>
      </c>
      <c r="S28" s="60">
        <f t="shared" si="21"/>
        <v>0.38685357503604356</v>
      </c>
      <c r="T28" s="42">
        <f t="shared" si="21"/>
        <v>5.738546320627734E-2</v>
      </c>
      <c r="U28" s="60">
        <f t="shared" si="21"/>
        <v>0.23506334707019805</v>
      </c>
      <c r="V28" s="42">
        <f t="shared" si="21"/>
        <v>0.23963410416548078</v>
      </c>
      <c r="W28" s="60">
        <f t="shared" si="21"/>
        <v>0.22068903117243174</v>
      </c>
      <c r="X28" s="42">
        <f t="shared" si="21"/>
        <v>0.21273859705387804</v>
      </c>
      <c r="Y28" s="60">
        <f t="shared" si="21"/>
        <v>5.738546320627734E-2</v>
      </c>
      <c r="Z28" s="42">
        <f t="shared" si="21"/>
        <v>5.738546320627734E-2</v>
      </c>
      <c r="AA28" s="60">
        <f t="shared" si="21"/>
        <v>5.738546320627734E-2</v>
      </c>
      <c r="AB28" s="42">
        <f t="shared" si="21"/>
        <v>5.738546320627734E-2</v>
      </c>
      <c r="AC28" s="60">
        <f t="shared" si="21"/>
        <v>5.738546320627734E-2</v>
      </c>
      <c r="AD28" s="42">
        <f t="shared" si="21"/>
        <v>5.738546320627734E-2</v>
      </c>
      <c r="AE28" s="60">
        <f t="shared" si="21"/>
        <v>5.738546320627734E-2</v>
      </c>
      <c r="AF28" s="42">
        <f t="shared" si="21"/>
        <v>5.738546320627734E-2</v>
      </c>
      <c r="AG28" s="60"/>
      <c r="AH28" s="42"/>
    </row>
  </sheetData>
  <mergeCells count="28">
    <mergeCell ref="I17:M17"/>
    <mergeCell ref="N17:Z17"/>
    <mergeCell ref="AA17:AF17"/>
    <mergeCell ref="AG24:AH26"/>
    <mergeCell ref="O4:P4"/>
    <mergeCell ref="AG4:AH4"/>
    <mergeCell ref="Q4:R4"/>
    <mergeCell ref="S4:T4"/>
    <mergeCell ref="U4:V4"/>
    <mergeCell ref="W4:X4"/>
    <mergeCell ref="Y4:Z4"/>
    <mergeCell ref="AA4:AB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C4:AD4"/>
    <mergeCell ref="AE4:AF4"/>
  </mergeCells>
  <pageMargins left="0.25" right="0.25" top="0.75" bottom="0.75" header="0.3" footer="0.3"/>
  <pageSetup paperSize="9" scale="3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CF641-D690-4C1A-BCD4-847A43039ADD}">
  <sheetPr>
    <tabColor rgb="FF00B050"/>
    <pageSetUpPr fitToPage="1"/>
  </sheetPr>
  <dimension ref="A1:AH28"/>
  <sheetViews>
    <sheetView topLeftCell="B1" zoomScale="60" zoomScaleNormal="60" workbookViewId="0">
      <selection activeCell="AB26" sqref="AB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9" width="11.140625" style="2" bestFit="1" customWidth="1"/>
    <col min="10" max="10" width="14.42578125" style="2" customWidth="1"/>
    <col min="11" max="11" width="11.140625" style="2" bestFit="1" customWidth="1"/>
    <col min="12" max="12" width="13.7109375" style="2" customWidth="1"/>
    <col min="13" max="13" width="15.5703125" style="1" customWidth="1"/>
    <col min="14" max="14" width="9.85546875" style="1" customWidth="1"/>
    <col min="15" max="15" width="7" style="1" customWidth="1"/>
    <col min="16" max="19" width="16" style="1" customWidth="1"/>
    <col min="20" max="20" width="14.140625" style="1" customWidth="1"/>
    <col min="21" max="21" width="17.42578125" style="1" customWidth="1"/>
    <col min="22" max="22" width="15.5703125" style="1" customWidth="1"/>
    <col min="23" max="24" width="17.28515625" style="1" customWidth="1"/>
    <col min="25" max="25" width="15.5703125" style="1" customWidth="1"/>
    <col min="26" max="26" width="17" style="1" customWidth="1"/>
    <col min="27" max="32" width="9.85546875" style="1" customWidth="1"/>
    <col min="33" max="33" width="12.85546875" style="2" customWidth="1"/>
    <col min="34" max="34" width="21.140625" style="2" customWidth="1"/>
    <col min="35" max="16384" width="9.140625" style="1"/>
  </cols>
  <sheetData>
    <row r="1" spans="1:34" ht="25.5" customHeight="1" x14ac:dyDescent="0.35">
      <c r="A1" s="118" t="s">
        <v>48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20"/>
    </row>
    <row r="2" spans="1:34" ht="25.5" customHeight="1" x14ac:dyDescent="0.25">
      <c r="A2" s="121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3"/>
    </row>
    <row r="3" spans="1:34" ht="25.5" customHeight="1" thickBot="1" x14ac:dyDescent="0.3">
      <c r="A3" s="124" t="s">
        <v>26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6"/>
    </row>
    <row r="4" spans="1:34" ht="65.25" customHeight="1" thickBot="1" x14ac:dyDescent="0.3">
      <c r="A4" s="127" t="s">
        <v>1</v>
      </c>
      <c r="B4" s="129" t="s">
        <v>2</v>
      </c>
      <c r="C4" s="129" t="s">
        <v>3</v>
      </c>
      <c r="D4" s="131" t="s">
        <v>27</v>
      </c>
      <c r="E4" s="131" t="s">
        <v>28</v>
      </c>
      <c r="F4" s="131" t="s">
        <v>29</v>
      </c>
      <c r="G4" s="131" t="s">
        <v>30</v>
      </c>
      <c r="H4" s="131" t="s">
        <v>39</v>
      </c>
      <c r="I4" s="133" t="s">
        <v>41</v>
      </c>
      <c r="J4" s="134"/>
      <c r="K4" s="133" t="s">
        <v>40</v>
      </c>
      <c r="L4" s="135"/>
      <c r="M4" s="108" t="s">
        <v>4</v>
      </c>
      <c r="N4" s="109"/>
      <c r="O4" s="108" t="s">
        <v>5</v>
      </c>
      <c r="P4" s="109"/>
      <c r="Q4" s="108" t="s">
        <v>6</v>
      </c>
      <c r="R4" s="109"/>
      <c r="S4" s="108" t="s">
        <v>7</v>
      </c>
      <c r="T4" s="109"/>
      <c r="U4" s="108" t="s">
        <v>8</v>
      </c>
      <c r="V4" s="109"/>
      <c r="W4" s="108" t="s">
        <v>9</v>
      </c>
      <c r="X4" s="109"/>
      <c r="Y4" s="108" t="s">
        <v>10</v>
      </c>
      <c r="Z4" s="109"/>
      <c r="AA4" s="108" t="s">
        <v>11</v>
      </c>
      <c r="AB4" s="109"/>
      <c r="AC4" s="108" t="s">
        <v>42</v>
      </c>
      <c r="AD4" s="109"/>
      <c r="AE4" s="108" t="s">
        <v>12</v>
      </c>
      <c r="AF4" s="109"/>
      <c r="AG4" s="116" t="s">
        <v>43</v>
      </c>
      <c r="AH4" s="117"/>
    </row>
    <row r="5" spans="1:34" ht="30.75" thickBot="1" x14ac:dyDescent="0.3">
      <c r="A5" s="128"/>
      <c r="B5" s="130"/>
      <c r="C5" s="130"/>
      <c r="D5" s="130"/>
      <c r="E5" s="130"/>
      <c r="F5" s="132"/>
      <c r="G5" s="130"/>
      <c r="H5" s="132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0" t="s">
        <v>44</v>
      </c>
      <c r="AH5" s="50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3">
        <v>1</v>
      </c>
      <c r="B7" s="32" t="s">
        <v>16</v>
      </c>
      <c r="C7" s="33">
        <v>1235</v>
      </c>
      <c r="D7" s="33">
        <f>C7/86.4</f>
        <v>14.293981481481481</v>
      </c>
      <c r="E7" s="33">
        <f>D7/15</f>
        <v>0.95293209876543206</v>
      </c>
      <c r="F7" s="33">
        <v>0.23</v>
      </c>
      <c r="G7" s="33">
        <f>E7*F7</f>
        <v>0.21917438271604939</v>
      </c>
      <c r="H7" s="33">
        <v>4</v>
      </c>
      <c r="I7" s="47"/>
      <c r="J7" s="35"/>
      <c r="K7" s="34"/>
      <c r="L7" s="35"/>
      <c r="M7" s="38"/>
      <c r="N7" s="36"/>
      <c r="O7" s="38"/>
      <c r="P7" s="36"/>
      <c r="Q7" s="38"/>
      <c r="R7" s="36"/>
      <c r="S7" s="61">
        <f>G7*15*84.6</f>
        <v>278.13229166666667</v>
      </c>
      <c r="T7" s="36"/>
      <c r="U7" s="37">
        <f>G7*15*86.4</f>
        <v>284.05</v>
      </c>
      <c r="V7" s="36"/>
      <c r="W7" s="37">
        <f>G7*15*86.4</f>
        <v>284.05</v>
      </c>
      <c r="X7" s="39">
        <f>G7*16*86.4</f>
        <v>302.98666666666668</v>
      </c>
      <c r="Y7" s="38"/>
      <c r="Z7" s="36"/>
      <c r="AA7" s="41"/>
      <c r="AB7" s="40"/>
      <c r="AC7" s="41"/>
      <c r="AD7" s="40"/>
      <c r="AE7" s="41"/>
      <c r="AF7" s="40"/>
      <c r="AG7" s="56">
        <f>F7*H7</f>
        <v>0.92</v>
      </c>
      <c r="AH7" s="51">
        <f>I7+J7+K7+L7+M7+N7+O7+P7+Q7+R7+S7+T7+U7+V7+W7+X7+Y7+Z7+AA7+AB7+AC7+AD7+AE7+AF7</f>
        <v>1149.2189583333334</v>
      </c>
    </row>
    <row r="8" spans="1:34" ht="34.5" customHeight="1" x14ac:dyDescent="0.25">
      <c r="A8" s="30">
        <f>A7+1</f>
        <v>2</v>
      </c>
      <c r="B8" s="28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63.76</v>
      </c>
      <c r="G8" s="20">
        <f t="shared" ref="G8:G16" si="3">E8*F8</f>
        <v>60.758950617283944</v>
      </c>
      <c r="H8" s="20">
        <v>4</v>
      </c>
      <c r="I8" s="19"/>
      <c r="J8" s="4"/>
      <c r="K8" s="3"/>
      <c r="L8" s="4"/>
      <c r="M8" s="16"/>
      <c r="N8" s="17"/>
      <c r="O8" s="16"/>
      <c r="P8" s="17"/>
      <c r="Q8" s="15">
        <f>G8*15*86.4</f>
        <v>78743.599999999991</v>
      </c>
      <c r="R8" s="17"/>
      <c r="S8" s="15">
        <f>G8*15*86.4</f>
        <v>78743.599999999991</v>
      </c>
      <c r="T8" s="17"/>
      <c r="U8" s="15">
        <f>G8*15*86.4</f>
        <v>78743.599999999991</v>
      </c>
      <c r="V8" s="17"/>
      <c r="W8" s="15">
        <f>G8*15*86.4</f>
        <v>78743.599999999991</v>
      </c>
      <c r="X8" s="17"/>
      <c r="Y8" s="16"/>
      <c r="Z8" s="17"/>
      <c r="AA8" s="12"/>
      <c r="AB8" s="13"/>
      <c r="AC8" s="12"/>
      <c r="AD8" s="13"/>
      <c r="AE8" s="12"/>
      <c r="AF8" s="13"/>
      <c r="AG8" s="18">
        <f>F8*H8</f>
        <v>255.04</v>
      </c>
      <c r="AH8" s="52">
        <f>I8+J8+K8+L8+M8+N8+O8+P8+Q8+R8+S8+T8+U8+V8+W8+X8+Y8+Z8+AA8+AB8+AC8+AD8+AE8+AF8</f>
        <v>314974.39999999997</v>
      </c>
    </row>
    <row r="9" spans="1:34" ht="34.5" customHeight="1" x14ac:dyDescent="0.25">
      <c r="A9" s="30">
        <f t="shared" ref="A9:A28" si="4">A8+1</f>
        <v>3</v>
      </c>
      <c r="B9" s="28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2</v>
      </c>
      <c r="I9" s="19"/>
      <c r="J9" s="4"/>
      <c r="K9" s="3"/>
      <c r="L9" s="4"/>
      <c r="M9" s="16"/>
      <c r="N9" s="17"/>
      <c r="O9" s="16"/>
      <c r="P9" s="14">
        <f>G9*16*86.4</f>
        <v>0</v>
      </c>
      <c r="Q9" s="16"/>
      <c r="R9" s="17"/>
      <c r="S9" s="16"/>
      <c r="T9" s="17"/>
      <c r="U9" s="16"/>
      <c r="V9" s="17"/>
      <c r="W9" s="16"/>
      <c r="X9" s="17"/>
      <c r="Y9" s="16"/>
      <c r="Z9" s="14">
        <f>G9*16*86.4</f>
        <v>0</v>
      </c>
      <c r="AA9" s="12"/>
      <c r="AB9" s="13"/>
      <c r="AC9" s="12"/>
      <c r="AD9" s="13"/>
      <c r="AE9" s="12"/>
      <c r="AF9" s="13"/>
      <c r="AG9" s="18">
        <f t="shared" ref="AG9:AG15" si="5">F9*H9</f>
        <v>0</v>
      </c>
      <c r="AH9" s="52">
        <f t="shared" ref="AH9:AH16" si="6">I9+J9+K9+L9+M9+N9+O9+P9+Q9+R9+S9+T9+U9+V9+W9+X9+Y9+Z9+AA9+AB9+AC9+AD9+AE9+AF9</f>
        <v>0</v>
      </c>
    </row>
    <row r="10" spans="1:34" ht="34.5" customHeight="1" x14ac:dyDescent="0.25">
      <c r="A10" s="30">
        <f t="shared" si="4"/>
        <v>4</v>
      </c>
      <c r="B10" s="28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2</v>
      </c>
      <c r="I10" s="19"/>
      <c r="J10" s="4"/>
      <c r="K10" s="3"/>
      <c r="L10" s="4"/>
      <c r="M10" s="16"/>
      <c r="N10" s="14">
        <f>G10*15*86.4</f>
        <v>0</v>
      </c>
      <c r="O10" s="16"/>
      <c r="P10" s="14">
        <f>G10*16*86.4</f>
        <v>0</v>
      </c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2"/>
      <c r="AB10" s="13"/>
      <c r="AC10" s="12"/>
      <c r="AD10" s="13"/>
      <c r="AE10" s="12"/>
      <c r="AF10" s="13"/>
      <c r="AG10" s="18">
        <f t="shared" si="5"/>
        <v>0</v>
      </c>
      <c r="AH10" s="52">
        <f t="shared" si="6"/>
        <v>0</v>
      </c>
    </row>
    <row r="11" spans="1:34" ht="34.5" customHeight="1" x14ac:dyDescent="0.25">
      <c r="A11" s="30">
        <f t="shared" si="4"/>
        <v>5</v>
      </c>
      <c r="B11" s="28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8.74</v>
      </c>
      <c r="G11" s="20">
        <f t="shared" si="3"/>
        <v>9.5155401234567911</v>
      </c>
      <c r="H11" s="20">
        <v>3</v>
      </c>
      <c r="I11" s="19"/>
      <c r="J11" s="4"/>
      <c r="K11" s="3"/>
      <c r="L11" s="4"/>
      <c r="M11" s="16"/>
      <c r="N11" s="17"/>
      <c r="O11" s="16"/>
      <c r="P11" s="17"/>
      <c r="Q11" s="15">
        <f>G11*15*86.4</f>
        <v>12332.140000000003</v>
      </c>
      <c r="R11" s="17"/>
      <c r="S11" s="15">
        <f>G11*15*86.4</f>
        <v>12332.140000000003</v>
      </c>
      <c r="T11" s="17"/>
      <c r="U11" s="16"/>
      <c r="V11" s="14">
        <f>G11*16*86.4</f>
        <v>13154.28266666667</v>
      </c>
      <c r="W11" s="16"/>
      <c r="X11" s="17"/>
      <c r="Y11" s="16"/>
      <c r="Z11" s="17"/>
      <c r="AA11" s="12"/>
      <c r="AB11" s="13"/>
      <c r="AC11" s="12"/>
      <c r="AD11" s="13"/>
      <c r="AE11" s="12"/>
      <c r="AF11" s="13"/>
      <c r="AG11" s="18">
        <f t="shared" si="5"/>
        <v>26.22</v>
      </c>
      <c r="AH11" s="52">
        <f t="shared" si="6"/>
        <v>37818.562666666679</v>
      </c>
    </row>
    <row r="12" spans="1:34" ht="34.5" customHeight="1" x14ac:dyDescent="0.25">
      <c r="A12" s="30">
        <f t="shared" si="4"/>
        <v>6</v>
      </c>
      <c r="B12" s="28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/>
      <c r="G12" s="20">
        <f t="shared" si="3"/>
        <v>0</v>
      </c>
      <c r="H12" s="20">
        <v>3</v>
      </c>
      <c r="I12" s="19"/>
      <c r="J12" s="4"/>
      <c r="K12" s="3"/>
      <c r="L12" s="4"/>
      <c r="M12" s="16"/>
      <c r="N12" s="17"/>
      <c r="O12" s="16"/>
      <c r="P12" s="17"/>
      <c r="Q12" s="16"/>
      <c r="R12" s="14">
        <f>G12*16*86.4</f>
        <v>0</v>
      </c>
      <c r="S12" s="16"/>
      <c r="T12" s="17"/>
      <c r="U12" s="15">
        <f>G12*15*86.4</f>
        <v>0</v>
      </c>
      <c r="V12" s="17"/>
      <c r="W12" s="16"/>
      <c r="X12" s="14">
        <f>G12*16*86.4</f>
        <v>0</v>
      </c>
      <c r="Y12" s="16"/>
      <c r="Z12" s="17"/>
      <c r="AA12" s="12"/>
      <c r="AB12" s="13"/>
      <c r="AC12" s="12"/>
      <c r="AD12" s="13"/>
      <c r="AE12" s="12"/>
      <c r="AF12" s="13"/>
      <c r="AG12" s="18">
        <f t="shared" si="5"/>
        <v>0</v>
      </c>
      <c r="AH12" s="52">
        <f t="shared" si="6"/>
        <v>0</v>
      </c>
    </row>
    <row r="13" spans="1:34" ht="34.5" customHeight="1" x14ac:dyDescent="0.25">
      <c r="A13" s="30">
        <f t="shared" si="4"/>
        <v>7</v>
      </c>
      <c r="B13" s="28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2</v>
      </c>
      <c r="I13" s="19"/>
      <c r="J13" s="4"/>
      <c r="K13" s="3"/>
      <c r="L13" s="4"/>
      <c r="M13" s="16"/>
      <c r="N13" s="17"/>
      <c r="O13" s="16"/>
      <c r="P13" s="17"/>
      <c r="Q13" s="16"/>
      <c r="R13" s="14">
        <f>G13*15*86.4</f>
        <v>0</v>
      </c>
      <c r="S13" s="16"/>
      <c r="T13" s="14">
        <f>G13*16*86.4</f>
        <v>0</v>
      </c>
      <c r="U13" s="16"/>
      <c r="V13" s="17"/>
      <c r="W13" s="16"/>
      <c r="X13" s="17"/>
      <c r="Y13" s="16"/>
      <c r="Z13" s="17"/>
      <c r="AA13" s="12"/>
      <c r="AB13" s="13"/>
      <c r="AC13" s="12"/>
      <c r="AD13" s="13"/>
      <c r="AE13" s="12"/>
      <c r="AF13" s="13"/>
      <c r="AG13" s="18">
        <f t="shared" si="5"/>
        <v>0</v>
      </c>
      <c r="AH13" s="52">
        <f t="shared" si="6"/>
        <v>0</v>
      </c>
    </row>
    <row r="14" spans="1:34" ht="34.5" customHeight="1" x14ac:dyDescent="0.25">
      <c r="A14" s="30">
        <f t="shared" si="4"/>
        <v>8</v>
      </c>
      <c r="B14" s="28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3</v>
      </c>
      <c r="I14" s="19"/>
      <c r="J14" s="4"/>
      <c r="K14" s="3"/>
      <c r="L14" s="4"/>
      <c r="M14" s="16"/>
      <c r="N14" s="17"/>
      <c r="O14" s="16"/>
      <c r="P14" s="17"/>
      <c r="Q14" s="15">
        <f>G14*15*86.4</f>
        <v>0</v>
      </c>
      <c r="R14" s="17"/>
      <c r="S14" s="15">
        <f>G14*15*86.4</f>
        <v>0</v>
      </c>
      <c r="T14" s="17"/>
      <c r="U14" s="16"/>
      <c r="V14" s="14">
        <f>G14*16*86.4</f>
        <v>0</v>
      </c>
      <c r="W14" s="16"/>
      <c r="X14" s="17"/>
      <c r="Y14" s="16"/>
      <c r="Z14" s="17"/>
      <c r="AA14" s="12"/>
      <c r="AB14" s="13"/>
      <c r="AC14" s="12"/>
      <c r="AD14" s="13"/>
      <c r="AE14" s="12"/>
      <c r="AF14" s="13"/>
      <c r="AG14" s="18">
        <f t="shared" si="5"/>
        <v>0</v>
      </c>
      <c r="AH14" s="52">
        <f t="shared" si="6"/>
        <v>0</v>
      </c>
    </row>
    <row r="15" spans="1:34" ht="34.5" customHeight="1" x14ac:dyDescent="0.25">
      <c r="A15" s="30">
        <f t="shared" si="4"/>
        <v>9</v>
      </c>
      <c r="B15" s="28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/>
      <c r="G15" s="20">
        <f t="shared" si="3"/>
        <v>0</v>
      </c>
      <c r="H15" s="20">
        <v>4</v>
      </c>
      <c r="I15" s="19"/>
      <c r="J15" s="4"/>
      <c r="K15" s="3"/>
      <c r="L15" s="4"/>
      <c r="M15" s="16"/>
      <c r="N15" s="17"/>
      <c r="O15" s="16"/>
      <c r="P15" s="17"/>
      <c r="Q15" s="15">
        <f>G15*15*86.4</f>
        <v>0</v>
      </c>
      <c r="R15" s="17"/>
      <c r="S15" s="16"/>
      <c r="T15" s="14">
        <f>G1520*86.4</f>
        <v>0</v>
      </c>
      <c r="U15" s="16"/>
      <c r="V15" s="14">
        <f>G15*16*86.4</f>
        <v>0</v>
      </c>
      <c r="W15" s="16"/>
      <c r="X15" s="14">
        <f>G15*16*86.4</f>
        <v>0</v>
      </c>
      <c r="Y15" s="16"/>
      <c r="Z15" s="17"/>
      <c r="AA15" s="12"/>
      <c r="AB15" s="13"/>
      <c r="AC15" s="12"/>
      <c r="AD15" s="13"/>
      <c r="AE15" s="12"/>
      <c r="AF15" s="13"/>
      <c r="AG15" s="18">
        <f t="shared" si="5"/>
        <v>0</v>
      </c>
      <c r="AH15" s="52">
        <f t="shared" si="6"/>
        <v>0</v>
      </c>
    </row>
    <row r="16" spans="1:34" ht="34.5" customHeight="1" thickBot="1" x14ac:dyDescent="0.3">
      <c r="A16" s="30">
        <f t="shared" si="4"/>
        <v>10</v>
      </c>
      <c r="B16" s="29" t="s">
        <v>25</v>
      </c>
      <c r="C16" s="64">
        <v>1411</v>
      </c>
      <c r="D16" s="64">
        <f t="shared" si="1"/>
        <v>16.331018518518519</v>
      </c>
      <c r="E16" s="64">
        <f t="shared" si="2"/>
        <v>1.0887345679012346</v>
      </c>
      <c r="F16" s="64"/>
      <c r="G16" s="64">
        <f t="shared" si="3"/>
        <v>0</v>
      </c>
      <c r="H16" s="64">
        <v>4</v>
      </c>
      <c r="I16" s="65"/>
      <c r="J16" s="66"/>
      <c r="K16" s="67"/>
      <c r="L16" s="66"/>
      <c r="M16" s="68"/>
      <c r="N16" s="69"/>
      <c r="O16" s="68"/>
      <c r="P16" s="69"/>
      <c r="Q16" s="68"/>
      <c r="R16" s="70">
        <f>G16*16*86.4</f>
        <v>0</v>
      </c>
      <c r="S16" s="71">
        <f>G16*15*86.4</f>
        <v>0</v>
      </c>
      <c r="T16" s="69"/>
      <c r="U16" s="71">
        <f>G16*15*86.4</f>
        <v>0</v>
      </c>
      <c r="V16" s="69"/>
      <c r="W16" s="71">
        <f>G16*15*86.4</f>
        <v>0</v>
      </c>
      <c r="X16" s="69"/>
      <c r="Y16" s="68"/>
      <c r="Z16" s="69"/>
      <c r="AA16" s="48"/>
      <c r="AB16" s="49"/>
      <c r="AC16" s="48"/>
      <c r="AD16" s="49"/>
      <c r="AE16" s="48"/>
      <c r="AF16" s="49"/>
      <c r="AG16" s="57">
        <f>F16*H16</f>
        <v>0</v>
      </c>
      <c r="AH16" s="53">
        <f t="shared" si="6"/>
        <v>0</v>
      </c>
    </row>
    <row r="17" spans="1:34" ht="38.25" customHeight="1" x14ac:dyDescent="0.25">
      <c r="A17" s="30"/>
      <c r="B17" s="32" t="s">
        <v>49</v>
      </c>
      <c r="C17" s="22"/>
      <c r="D17" s="22"/>
      <c r="E17" s="22"/>
      <c r="F17" s="22"/>
      <c r="G17" s="22"/>
      <c r="H17" s="22"/>
      <c r="I17" s="99" t="s">
        <v>50</v>
      </c>
      <c r="J17" s="100"/>
      <c r="K17" s="100"/>
      <c r="L17" s="100"/>
      <c r="M17" s="101"/>
      <c r="N17" s="102" t="s">
        <v>51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4"/>
      <c r="AA17" s="105" t="s">
        <v>50</v>
      </c>
      <c r="AB17" s="106"/>
      <c r="AC17" s="106"/>
      <c r="AD17" s="106"/>
      <c r="AE17" s="106"/>
      <c r="AF17" s="107"/>
      <c r="AG17" s="62"/>
      <c r="AH17" s="63"/>
    </row>
    <row r="18" spans="1:34" ht="38.25" customHeight="1" x14ac:dyDescent="0.25">
      <c r="A18" s="30">
        <f>A16+1</f>
        <v>11</v>
      </c>
      <c r="B18" s="46" t="s">
        <v>31</v>
      </c>
      <c r="C18" s="44"/>
      <c r="D18" s="44"/>
      <c r="E18" s="44"/>
      <c r="F18" s="44"/>
      <c r="G18" s="45"/>
      <c r="H18" s="45"/>
      <c r="I18" s="55">
        <f>I7+I8+I9+I10+I11+I12+I13+I14+I15+I16</f>
        <v>0</v>
      </c>
      <c r="J18" s="54">
        <f>J7+J8+J9+J10+J11+J12+J13+J14+J15+J16</f>
        <v>0</v>
      </c>
      <c r="K18" s="55">
        <f>K7+K8+K9+K10+K11+K12+K13+K14+K15+K16</f>
        <v>0</v>
      </c>
      <c r="L18" s="54">
        <f>L7+L8+L9+L10+L11+L12+L13+L14+L15+L16</f>
        <v>0</v>
      </c>
      <c r="M18" s="55">
        <f t="shared" ref="M18:AF18" si="7">M7+M8+M9+M10+M11+M12+M13+M14+M15+M16</f>
        <v>0</v>
      </c>
      <c r="N18" s="54">
        <f t="shared" si="7"/>
        <v>0</v>
      </c>
      <c r="O18" s="55">
        <f t="shared" si="7"/>
        <v>0</v>
      </c>
      <c r="P18" s="54">
        <f t="shared" si="7"/>
        <v>0</v>
      </c>
      <c r="Q18" s="55">
        <f t="shared" si="7"/>
        <v>91075.739999999991</v>
      </c>
      <c r="R18" s="54">
        <f t="shared" si="7"/>
        <v>0</v>
      </c>
      <c r="S18" s="55">
        <f t="shared" si="7"/>
        <v>91353.872291666659</v>
      </c>
      <c r="T18" s="54">
        <f t="shared" si="7"/>
        <v>0</v>
      </c>
      <c r="U18" s="55">
        <f t="shared" si="7"/>
        <v>79027.649999999994</v>
      </c>
      <c r="V18" s="54">
        <f t="shared" si="7"/>
        <v>13154.28266666667</v>
      </c>
      <c r="W18" s="55">
        <f t="shared" si="7"/>
        <v>79027.649999999994</v>
      </c>
      <c r="X18" s="54">
        <f t="shared" si="7"/>
        <v>302.98666666666668</v>
      </c>
      <c r="Y18" s="55">
        <f t="shared" si="7"/>
        <v>0</v>
      </c>
      <c r="Z18" s="54">
        <f t="shared" si="7"/>
        <v>0</v>
      </c>
      <c r="AA18" s="55">
        <f t="shared" si="7"/>
        <v>0</v>
      </c>
      <c r="AB18" s="54">
        <f t="shared" si="7"/>
        <v>0</v>
      </c>
      <c r="AC18" s="55">
        <f t="shared" si="7"/>
        <v>0</v>
      </c>
      <c r="AD18" s="54">
        <f t="shared" si="7"/>
        <v>0</v>
      </c>
      <c r="AE18" s="55">
        <f t="shared" si="7"/>
        <v>0</v>
      </c>
      <c r="AF18" s="54">
        <f t="shared" si="7"/>
        <v>0</v>
      </c>
      <c r="AG18" s="55">
        <f>AG7+AG8+AG9+AG10+AG11+AG12+AG13+AG14+AG15+AG16</f>
        <v>282.17999999999995</v>
      </c>
      <c r="AH18" s="54">
        <f>I18+J18+K18+L18+M18+N18+O18+P18+Q18+R18+S18+T18+U18+V18+W18+X18+Y18+Z18+AA18+AB18+AC18+AD18+AE18+AF18</f>
        <v>353942.18162499997</v>
      </c>
    </row>
    <row r="19" spans="1:34" ht="38.25" customHeight="1" x14ac:dyDescent="0.25">
      <c r="A19" s="30">
        <f t="shared" si="4"/>
        <v>12</v>
      </c>
      <c r="B19" s="28" t="s">
        <v>32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H22" si="18">AE19</f>
        <v>0.9</v>
      </c>
      <c r="AG19" s="10">
        <f t="shared" si="18"/>
        <v>0.9</v>
      </c>
      <c r="AH19" s="10">
        <f t="shared" si="18"/>
        <v>0.9</v>
      </c>
    </row>
    <row r="20" spans="1:34" ht="38.25" customHeight="1" x14ac:dyDescent="0.25">
      <c r="A20" s="30">
        <f t="shared" si="4"/>
        <v>13</v>
      </c>
      <c r="B20" s="28" t="s">
        <v>33</v>
      </c>
      <c r="C20" s="21"/>
      <c r="D20" s="21"/>
      <c r="E20" s="21"/>
      <c r="F20" s="21"/>
      <c r="G20" s="24"/>
      <c r="H20" s="24"/>
      <c r="I20" s="58">
        <v>0.9</v>
      </c>
      <c r="J20" s="59">
        <f>I20</f>
        <v>0.9</v>
      </c>
      <c r="K20" s="58">
        <v>0.9</v>
      </c>
      <c r="L20" s="59">
        <f t="shared" si="8"/>
        <v>0.9</v>
      </c>
      <c r="M20" s="58">
        <v>0.9</v>
      </c>
      <c r="N20" s="59">
        <f t="shared" si="9"/>
        <v>0.9</v>
      </c>
      <c r="O20" s="58">
        <v>0.9</v>
      </c>
      <c r="P20" s="59">
        <f t="shared" si="10"/>
        <v>0.9</v>
      </c>
      <c r="Q20" s="58">
        <v>0.9</v>
      </c>
      <c r="R20" s="59">
        <f t="shared" si="11"/>
        <v>0.9</v>
      </c>
      <c r="S20" s="58">
        <v>0.9</v>
      </c>
      <c r="T20" s="59">
        <f t="shared" si="12"/>
        <v>0.9</v>
      </c>
      <c r="U20" s="58">
        <v>0.9</v>
      </c>
      <c r="V20" s="59">
        <f t="shared" si="13"/>
        <v>0.9</v>
      </c>
      <c r="W20" s="58">
        <v>0.9</v>
      </c>
      <c r="X20" s="59">
        <f t="shared" si="14"/>
        <v>0.9</v>
      </c>
      <c r="Y20" s="58">
        <v>0.9</v>
      </c>
      <c r="Z20" s="59">
        <f t="shared" si="15"/>
        <v>0.9</v>
      </c>
      <c r="AA20" s="58">
        <v>0.9</v>
      </c>
      <c r="AB20" s="59">
        <f t="shared" si="16"/>
        <v>0.9</v>
      </c>
      <c r="AC20" s="58">
        <v>0.9</v>
      </c>
      <c r="AD20" s="59">
        <f t="shared" si="17"/>
        <v>0.9</v>
      </c>
      <c r="AE20" s="58">
        <v>0.9</v>
      </c>
      <c r="AF20" s="59">
        <f t="shared" si="18"/>
        <v>0.9</v>
      </c>
      <c r="AG20" s="59">
        <f t="shared" si="18"/>
        <v>0.9</v>
      </c>
      <c r="AH20" s="59">
        <f t="shared" si="18"/>
        <v>0.9</v>
      </c>
    </row>
    <row r="21" spans="1:34" ht="38.25" customHeight="1" x14ac:dyDescent="0.25">
      <c r="A21" s="30">
        <f t="shared" si="4"/>
        <v>14</v>
      </c>
      <c r="B21" s="28" t="s">
        <v>34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8">
        <f t="shared" si="18"/>
        <v>0.85</v>
      </c>
      <c r="AH21" s="8">
        <f t="shared" si="18"/>
        <v>0.85</v>
      </c>
    </row>
    <row r="22" spans="1:34" ht="38.25" customHeight="1" x14ac:dyDescent="0.25">
      <c r="A22" s="30">
        <f t="shared" si="4"/>
        <v>15</v>
      </c>
      <c r="B22" s="28" t="s">
        <v>35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8">
        <f t="shared" si="18"/>
        <v>0.83</v>
      </c>
      <c r="AH22" s="8">
        <f t="shared" si="18"/>
        <v>0.83</v>
      </c>
    </row>
    <row r="23" spans="1:34" ht="38.25" customHeight="1" x14ac:dyDescent="0.25">
      <c r="A23" s="30">
        <f t="shared" si="4"/>
        <v>16</v>
      </c>
      <c r="B23" s="28" t="s">
        <v>36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H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8">
        <f t="shared" si="19"/>
        <v>0.57145499999999994</v>
      </c>
      <c r="AH23" s="8">
        <f t="shared" si="19"/>
        <v>0.57145499999999994</v>
      </c>
    </row>
    <row r="24" spans="1:34" ht="38.25" customHeight="1" x14ac:dyDescent="0.25">
      <c r="A24" s="30"/>
      <c r="B24" s="28" t="s">
        <v>52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74"/>
      <c r="AG24" s="110" t="s">
        <v>55</v>
      </c>
      <c r="AH24" s="111"/>
    </row>
    <row r="25" spans="1:34" ht="38.25" customHeight="1" x14ac:dyDescent="0.25">
      <c r="A25" s="30"/>
      <c r="B25" s="28" t="s">
        <v>53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36"/>
      <c r="AH25" s="113"/>
    </row>
    <row r="26" spans="1:34" ht="38.25" customHeight="1" x14ac:dyDescent="0.25">
      <c r="A26" s="30"/>
      <c r="B26" s="28" t="s">
        <v>54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4"/>
      <c r="AH26" s="115"/>
    </row>
    <row r="27" spans="1:34" ht="38.25" customHeight="1" x14ac:dyDescent="0.25">
      <c r="A27" s="30">
        <f>A23+1</f>
        <v>17</v>
      </c>
      <c r="B27" s="28" t="s">
        <v>37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0</v>
      </c>
      <c r="Q27" s="5">
        <f t="shared" si="20"/>
        <v>159375.1738982072</v>
      </c>
      <c r="R27" s="6">
        <f t="shared" si="20"/>
        <v>0</v>
      </c>
      <c r="S27" s="5">
        <f t="shared" si="20"/>
        <v>159861.88289833264</v>
      </c>
      <c r="T27" s="6">
        <f t="shared" si="20"/>
        <v>0</v>
      </c>
      <c r="U27" s="5">
        <f t="shared" si="20"/>
        <v>138291.99149539333</v>
      </c>
      <c r="V27" s="6">
        <f t="shared" si="20"/>
        <v>23018.930041152271</v>
      </c>
      <c r="W27" s="5">
        <f t="shared" si="20"/>
        <v>138291.99149539333</v>
      </c>
      <c r="X27" s="6">
        <f t="shared" si="20"/>
        <v>530.20214481746893</v>
      </c>
      <c r="Y27" s="5">
        <f t="shared" si="20"/>
        <v>0</v>
      </c>
      <c r="Z27" s="6">
        <f t="shared" si="20"/>
        <v>0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619370.17197329621</v>
      </c>
    </row>
    <row r="28" spans="1:34" ht="30.75" thickBot="1" x14ac:dyDescent="0.3">
      <c r="A28" s="30">
        <f t="shared" si="4"/>
        <v>18</v>
      </c>
      <c r="B28" s="29" t="s">
        <v>38</v>
      </c>
      <c r="C28" s="23"/>
      <c r="D28" s="23"/>
      <c r="E28" s="23"/>
      <c r="F28" s="23"/>
      <c r="G28" s="23"/>
      <c r="H28" s="23"/>
      <c r="I28" s="60">
        <f>I27/(15*86400)</f>
        <v>0</v>
      </c>
      <c r="J28" s="42">
        <f>J27/(15*86400)</f>
        <v>0</v>
      </c>
      <c r="K28" s="60">
        <f t="shared" ref="K28:AF28" si="21">K27/(15*86400)</f>
        <v>0</v>
      </c>
      <c r="L28" s="42">
        <f t="shared" si="21"/>
        <v>0</v>
      </c>
      <c r="M28" s="60">
        <f t="shared" si="21"/>
        <v>0</v>
      </c>
      <c r="N28" s="42">
        <f t="shared" si="21"/>
        <v>0</v>
      </c>
      <c r="O28" s="60">
        <f t="shared" si="21"/>
        <v>0</v>
      </c>
      <c r="P28" s="42">
        <f t="shared" si="21"/>
        <v>0</v>
      </c>
      <c r="Q28" s="60">
        <f t="shared" si="21"/>
        <v>0.12297467121775246</v>
      </c>
      <c r="R28" s="42">
        <f t="shared" si="21"/>
        <v>0</v>
      </c>
      <c r="S28" s="60">
        <f t="shared" si="21"/>
        <v>0.12335021828575049</v>
      </c>
      <c r="T28" s="42">
        <f t="shared" si="21"/>
        <v>0</v>
      </c>
      <c r="U28" s="60">
        <f t="shared" si="21"/>
        <v>0.10670678356126029</v>
      </c>
      <c r="V28" s="42">
        <f t="shared" si="21"/>
        <v>1.7761520093481691E-2</v>
      </c>
      <c r="W28" s="60">
        <f t="shared" si="21"/>
        <v>0.10670678356126029</v>
      </c>
      <c r="X28" s="42">
        <f t="shared" si="21"/>
        <v>4.0910659322335565E-4</v>
      </c>
      <c r="Y28" s="60">
        <f t="shared" si="21"/>
        <v>0</v>
      </c>
      <c r="Z28" s="42">
        <f t="shared" si="21"/>
        <v>0</v>
      </c>
      <c r="AA28" s="60">
        <f t="shared" si="21"/>
        <v>0</v>
      </c>
      <c r="AB28" s="42">
        <f t="shared" si="21"/>
        <v>0</v>
      </c>
      <c r="AC28" s="60">
        <f t="shared" si="21"/>
        <v>0</v>
      </c>
      <c r="AD28" s="42">
        <f t="shared" si="21"/>
        <v>0</v>
      </c>
      <c r="AE28" s="60">
        <f t="shared" si="21"/>
        <v>0</v>
      </c>
      <c r="AF28" s="42">
        <f t="shared" si="21"/>
        <v>0</v>
      </c>
      <c r="AG28" s="60"/>
      <c r="AH28" s="42"/>
    </row>
  </sheetData>
  <mergeCells count="28">
    <mergeCell ref="I17:M17"/>
    <mergeCell ref="N17:Z17"/>
    <mergeCell ref="AA17:AF17"/>
    <mergeCell ref="AG24:AH26"/>
    <mergeCell ref="O4:P4"/>
    <mergeCell ref="AG4:AH4"/>
    <mergeCell ref="Q4:R4"/>
    <mergeCell ref="S4:T4"/>
    <mergeCell ref="U4:V4"/>
    <mergeCell ref="W4:X4"/>
    <mergeCell ref="Y4:Z4"/>
    <mergeCell ref="AA4:AB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C4:AD4"/>
    <mergeCell ref="AE4:AF4"/>
  </mergeCells>
  <pageMargins left="0.25" right="0.25" top="0.75" bottom="0.75" header="0.3" footer="0.3"/>
  <pageSetup paperSize="9" scale="3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64B21-CB1B-4830-B54A-C1DB26E7BCCF}">
  <sheetPr>
    <tabColor rgb="FF00B050"/>
    <pageSetUpPr fitToPage="1"/>
  </sheetPr>
  <dimension ref="A1:AH28"/>
  <sheetViews>
    <sheetView tabSelected="1" zoomScale="60" zoomScaleNormal="6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9" width="11.140625" style="2" bestFit="1" customWidth="1"/>
    <col min="10" max="10" width="13.28515625" style="2" customWidth="1"/>
    <col min="11" max="11" width="12.85546875" style="2" customWidth="1"/>
    <col min="12" max="12" width="12.5703125" style="2" bestFit="1" customWidth="1"/>
    <col min="13" max="16" width="12.5703125" style="1" bestFit="1" customWidth="1"/>
    <col min="17" max="17" width="16.5703125" style="1" bestFit="1" customWidth="1"/>
    <col min="18" max="18" width="14.7109375" style="1" bestFit="1" customWidth="1"/>
    <col min="19" max="19" width="15.85546875" style="1" bestFit="1" customWidth="1"/>
    <col min="20" max="20" width="12.5703125" style="1" bestFit="1" customWidth="1"/>
    <col min="21" max="21" width="15.85546875" style="1" bestFit="1" customWidth="1"/>
    <col min="22" max="22" width="15.42578125" style="1" bestFit="1" customWidth="1"/>
    <col min="23" max="23" width="16.5703125" style="1" bestFit="1" customWidth="1"/>
    <col min="24" max="24" width="15.42578125" style="1" bestFit="1" customWidth="1"/>
    <col min="25" max="26" width="12" style="1" bestFit="1" customWidth="1"/>
    <col min="27" max="32" width="12.5703125" style="1" bestFit="1" customWidth="1"/>
    <col min="33" max="33" width="18.28515625" style="2" customWidth="1"/>
    <col min="34" max="34" width="18.28515625" style="2" bestFit="1" customWidth="1"/>
    <col min="35" max="16384" width="9.140625" style="1"/>
  </cols>
  <sheetData>
    <row r="1" spans="1:34" ht="25.5" customHeight="1" x14ac:dyDescent="0.35">
      <c r="A1" s="118" t="s">
        <v>59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20"/>
    </row>
    <row r="2" spans="1:34" ht="25.5" customHeight="1" x14ac:dyDescent="0.25">
      <c r="A2" s="121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3"/>
    </row>
    <row r="3" spans="1:34" ht="25.5" customHeight="1" thickBot="1" x14ac:dyDescent="0.3">
      <c r="A3" s="124" t="s">
        <v>26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6"/>
    </row>
    <row r="4" spans="1:34" ht="65.25" customHeight="1" thickBot="1" x14ac:dyDescent="0.3">
      <c r="A4" s="127" t="s">
        <v>1</v>
      </c>
      <c r="B4" s="129" t="s">
        <v>2</v>
      </c>
      <c r="C4" s="129" t="s">
        <v>3</v>
      </c>
      <c r="D4" s="131" t="s">
        <v>27</v>
      </c>
      <c r="E4" s="131" t="s">
        <v>28</v>
      </c>
      <c r="F4" s="131" t="s">
        <v>29</v>
      </c>
      <c r="G4" s="131" t="s">
        <v>30</v>
      </c>
      <c r="H4" s="131" t="s">
        <v>39</v>
      </c>
      <c r="I4" s="133" t="s">
        <v>41</v>
      </c>
      <c r="J4" s="134"/>
      <c r="K4" s="133" t="s">
        <v>40</v>
      </c>
      <c r="L4" s="135"/>
      <c r="M4" s="108" t="s">
        <v>4</v>
      </c>
      <c r="N4" s="109"/>
      <c r="O4" s="108" t="s">
        <v>5</v>
      </c>
      <c r="P4" s="109"/>
      <c r="Q4" s="108" t="s">
        <v>6</v>
      </c>
      <c r="R4" s="109"/>
      <c r="S4" s="108" t="s">
        <v>7</v>
      </c>
      <c r="T4" s="109"/>
      <c r="U4" s="108" t="s">
        <v>8</v>
      </c>
      <c r="V4" s="109"/>
      <c r="W4" s="108" t="s">
        <v>9</v>
      </c>
      <c r="X4" s="109"/>
      <c r="Y4" s="108" t="s">
        <v>10</v>
      </c>
      <c r="Z4" s="109"/>
      <c r="AA4" s="108" t="s">
        <v>11</v>
      </c>
      <c r="AB4" s="109"/>
      <c r="AC4" s="108" t="s">
        <v>42</v>
      </c>
      <c r="AD4" s="109"/>
      <c r="AE4" s="108" t="s">
        <v>12</v>
      </c>
      <c r="AF4" s="109"/>
      <c r="AG4" s="116" t="s">
        <v>43</v>
      </c>
      <c r="AH4" s="117"/>
    </row>
    <row r="5" spans="1:34" ht="30.75" thickBot="1" x14ac:dyDescent="0.3">
      <c r="A5" s="128"/>
      <c r="B5" s="130"/>
      <c r="C5" s="130"/>
      <c r="D5" s="130"/>
      <c r="E5" s="130"/>
      <c r="F5" s="132"/>
      <c r="G5" s="130"/>
      <c r="H5" s="132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0" t="s">
        <v>44</v>
      </c>
      <c r="AH5" s="50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3">
        <v>1</v>
      </c>
      <c r="B7" s="32" t="s">
        <v>16</v>
      </c>
      <c r="C7" s="33">
        <v>1235</v>
      </c>
      <c r="D7" s="33">
        <f>C7/86.4</f>
        <v>14.293981481481481</v>
      </c>
      <c r="E7" s="33">
        <f>D7/15</f>
        <v>0.95293209876543206</v>
      </c>
      <c r="F7" s="33">
        <v>54.63</v>
      </c>
      <c r="G7" s="33">
        <f>E7*F7</f>
        <v>52.058680555555554</v>
      </c>
      <c r="H7" s="78">
        <v>4</v>
      </c>
      <c r="I7" s="34"/>
      <c r="J7" s="35"/>
      <c r="K7" s="34"/>
      <c r="L7" s="35"/>
      <c r="M7" s="38"/>
      <c r="N7" s="36"/>
      <c r="O7" s="93"/>
      <c r="P7" s="36"/>
      <c r="Q7" s="38"/>
      <c r="R7" s="36"/>
      <c r="S7" s="61">
        <f>G7*15*84.6</f>
        <v>66062.465624999983</v>
      </c>
      <c r="T7" s="36"/>
      <c r="U7" s="37">
        <f>G7*15*86.4</f>
        <v>67468.05</v>
      </c>
      <c r="V7" s="36"/>
      <c r="W7" s="37">
        <f>G7*15*86.4</f>
        <v>67468.05</v>
      </c>
      <c r="X7" s="39">
        <f>G7*16*86.4</f>
        <v>71965.919999999998</v>
      </c>
      <c r="Y7" s="38"/>
      <c r="Z7" s="36"/>
      <c r="AA7" s="41"/>
      <c r="AB7" s="40"/>
      <c r="AC7" s="41"/>
      <c r="AD7" s="40"/>
      <c r="AE7" s="41"/>
      <c r="AF7" s="40"/>
      <c r="AG7" s="56">
        <f>F7*H7</f>
        <v>218.52</v>
      </c>
      <c r="AH7" s="51">
        <f>I7+J7+K7+L7+M7+N7+O7+P7+Q7+R7+S7+T7+U7+V7+W7+X7+Y7+Z7+AA7+AB7+AC7+AD7+AE7+AF7</f>
        <v>272964.48562499997</v>
      </c>
    </row>
    <row r="8" spans="1:34" ht="34.5" customHeight="1" x14ac:dyDescent="0.25">
      <c r="A8" s="30">
        <f>A7+1</f>
        <v>2</v>
      </c>
      <c r="B8" s="28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0.6</v>
      </c>
      <c r="G8" s="20">
        <f t="shared" ref="G8:G16" si="3">E8*F8</f>
        <v>0.57175925925925919</v>
      </c>
      <c r="H8" s="79">
        <v>4</v>
      </c>
      <c r="I8" s="3"/>
      <c r="J8" s="4"/>
      <c r="K8" s="3"/>
      <c r="L8" s="4"/>
      <c r="M8" s="16"/>
      <c r="N8" s="17"/>
      <c r="O8" s="94"/>
      <c r="P8" s="17"/>
      <c r="Q8" s="15">
        <f>G8*15*86.4</f>
        <v>740.99999999999989</v>
      </c>
      <c r="R8" s="17"/>
      <c r="S8" s="15">
        <f>G8*15*86.4</f>
        <v>740.99999999999989</v>
      </c>
      <c r="T8" s="17"/>
      <c r="U8" s="15">
        <f>G8*15*86.4</f>
        <v>740.99999999999989</v>
      </c>
      <c r="V8" s="17"/>
      <c r="W8" s="15">
        <f>G8*15*86.4</f>
        <v>740.99999999999989</v>
      </c>
      <c r="X8" s="17"/>
      <c r="Y8" s="16"/>
      <c r="Z8" s="17"/>
      <c r="AA8" s="12"/>
      <c r="AB8" s="13"/>
      <c r="AC8" s="12"/>
      <c r="AD8" s="13"/>
      <c r="AE8" s="12"/>
      <c r="AF8" s="13"/>
      <c r="AG8" s="18">
        <f>F8*H8</f>
        <v>2.4</v>
      </c>
      <c r="AH8" s="52">
        <f>I8+J8+K8+L8+M8+N8+O8+P8+Q8+R8+S8+T8+U8+V8+W8+X8+Y8+Z8+AA8+AB8+AC8+AD8+AE8+AF8</f>
        <v>2963.9999999999995</v>
      </c>
    </row>
    <row r="9" spans="1:34" ht="34.5" customHeight="1" x14ac:dyDescent="0.25">
      <c r="A9" s="30">
        <f t="shared" ref="A9:A28" si="4">A8+1</f>
        <v>3</v>
      </c>
      <c r="B9" s="28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79">
        <v>2</v>
      </c>
      <c r="I9" s="3"/>
      <c r="J9" s="4"/>
      <c r="K9" s="3"/>
      <c r="L9" s="4"/>
      <c r="M9" s="16"/>
      <c r="N9" s="17"/>
      <c r="O9" s="94"/>
      <c r="P9" s="14">
        <f>G9*16*86.4</f>
        <v>0</v>
      </c>
      <c r="Q9" s="16"/>
      <c r="R9" s="17"/>
      <c r="S9" s="16"/>
      <c r="T9" s="17"/>
      <c r="U9" s="16"/>
      <c r="V9" s="17"/>
      <c r="W9" s="16"/>
      <c r="X9" s="17"/>
      <c r="Y9" s="16"/>
      <c r="Z9" s="14">
        <f>G9*16*86.4</f>
        <v>0</v>
      </c>
      <c r="AA9" s="12"/>
      <c r="AB9" s="13"/>
      <c r="AC9" s="12"/>
      <c r="AD9" s="13"/>
      <c r="AE9" s="12"/>
      <c r="AF9" s="13"/>
      <c r="AG9" s="18">
        <f t="shared" ref="AG9:AG15" si="5">F9*H9</f>
        <v>0</v>
      </c>
      <c r="AH9" s="52">
        <f t="shared" ref="AH9:AH16" si="6">I9+J9+K9+L9+M9+N9+O9+P9+Q9+R9+S9+T9+U9+V9+W9+X9+Y9+Z9+AA9+AB9+AC9+AD9+AE9+AF9</f>
        <v>0</v>
      </c>
    </row>
    <row r="10" spans="1:34" ht="34.5" customHeight="1" x14ac:dyDescent="0.25">
      <c r="A10" s="30">
        <f t="shared" si="4"/>
        <v>4</v>
      </c>
      <c r="B10" s="28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79">
        <v>2</v>
      </c>
      <c r="I10" s="3"/>
      <c r="J10" s="4"/>
      <c r="K10" s="3"/>
      <c r="L10" s="4"/>
      <c r="M10" s="16"/>
      <c r="N10" s="14">
        <f>G10*15*86.4</f>
        <v>0</v>
      </c>
      <c r="O10" s="94"/>
      <c r="P10" s="14">
        <f>G10*16*86.4</f>
        <v>0</v>
      </c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2"/>
      <c r="AB10" s="13"/>
      <c r="AC10" s="12"/>
      <c r="AD10" s="13"/>
      <c r="AE10" s="12"/>
      <c r="AF10" s="13"/>
      <c r="AG10" s="18">
        <f t="shared" si="5"/>
        <v>0</v>
      </c>
      <c r="AH10" s="52">
        <f t="shared" si="6"/>
        <v>0</v>
      </c>
    </row>
    <row r="11" spans="1:34" ht="34.5" customHeight="1" x14ac:dyDescent="0.25">
      <c r="A11" s="30">
        <f t="shared" si="4"/>
        <v>5</v>
      </c>
      <c r="B11" s="28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8.9700000000000006</v>
      </c>
      <c r="G11" s="20">
        <f t="shared" si="3"/>
        <v>9.765949074074074</v>
      </c>
      <c r="H11" s="79">
        <v>3</v>
      </c>
      <c r="I11" s="3"/>
      <c r="J11" s="4"/>
      <c r="K11" s="3"/>
      <c r="L11" s="4"/>
      <c r="M11" s="16"/>
      <c r="N11" s="17"/>
      <c r="O11" s="94"/>
      <c r="P11" s="17"/>
      <c r="Q11" s="15">
        <f>G11*15*86.4</f>
        <v>12656.67</v>
      </c>
      <c r="R11" s="17"/>
      <c r="S11" s="15">
        <f>G11*15*86.4</f>
        <v>12656.67</v>
      </c>
      <c r="T11" s="17"/>
      <c r="U11" s="16"/>
      <c r="V11" s="14">
        <f>G11*16*86.4</f>
        <v>13500.448</v>
      </c>
      <c r="W11" s="16"/>
      <c r="X11" s="17"/>
      <c r="Y11" s="16"/>
      <c r="Z11" s="17"/>
      <c r="AA11" s="12"/>
      <c r="AB11" s="13"/>
      <c r="AC11" s="12"/>
      <c r="AD11" s="13"/>
      <c r="AE11" s="12"/>
      <c r="AF11" s="13"/>
      <c r="AG11" s="18">
        <f t="shared" si="5"/>
        <v>26.910000000000004</v>
      </c>
      <c r="AH11" s="52">
        <f t="shared" si="6"/>
        <v>38813.788</v>
      </c>
    </row>
    <row r="12" spans="1:34" ht="34.5" customHeight="1" x14ac:dyDescent="0.25">
      <c r="A12" s="30">
        <f t="shared" si="4"/>
        <v>6</v>
      </c>
      <c r="B12" s="28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0.68</v>
      </c>
      <c r="G12" s="20">
        <f t="shared" si="3"/>
        <v>0.64799382716049381</v>
      </c>
      <c r="H12" s="79">
        <v>3</v>
      </c>
      <c r="I12" s="3"/>
      <c r="J12" s="4"/>
      <c r="K12" s="3"/>
      <c r="L12" s="4"/>
      <c r="M12" s="16"/>
      <c r="N12" s="17"/>
      <c r="O12" s="94"/>
      <c r="P12" s="17"/>
      <c r="Q12" s="16"/>
      <c r="R12" s="14">
        <f>G12*16*86.4</f>
        <v>895.78666666666675</v>
      </c>
      <c r="S12" s="16"/>
      <c r="T12" s="17"/>
      <c r="U12" s="15">
        <f>G12*15*86.4</f>
        <v>839.8</v>
      </c>
      <c r="V12" s="17"/>
      <c r="W12" s="16"/>
      <c r="X12" s="14">
        <f>G12*16*86.4</f>
        <v>895.78666666666675</v>
      </c>
      <c r="Y12" s="16"/>
      <c r="Z12" s="17"/>
      <c r="AA12" s="12"/>
      <c r="AB12" s="13"/>
      <c r="AC12" s="12"/>
      <c r="AD12" s="13"/>
      <c r="AE12" s="12"/>
      <c r="AF12" s="13"/>
      <c r="AG12" s="18">
        <f t="shared" si="5"/>
        <v>2.04</v>
      </c>
      <c r="AH12" s="52">
        <f t="shared" si="6"/>
        <v>2631.3733333333334</v>
      </c>
    </row>
    <row r="13" spans="1:34" ht="34.5" customHeight="1" x14ac:dyDescent="0.25">
      <c r="A13" s="30">
        <f t="shared" si="4"/>
        <v>7</v>
      </c>
      <c r="B13" s="28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79">
        <v>2</v>
      </c>
      <c r="I13" s="3"/>
      <c r="J13" s="4"/>
      <c r="K13" s="3"/>
      <c r="L13" s="4"/>
      <c r="M13" s="16"/>
      <c r="N13" s="17"/>
      <c r="O13" s="94"/>
      <c r="P13" s="17"/>
      <c r="Q13" s="16"/>
      <c r="R13" s="14">
        <f>G13*15*86.4</f>
        <v>0</v>
      </c>
      <c r="S13" s="16"/>
      <c r="T13" s="14">
        <f>G13*16*86.4</f>
        <v>0</v>
      </c>
      <c r="U13" s="16"/>
      <c r="V13" s="17"/>
      <c r="W13" s="16"/>
      <c r="X13" s="17"/>
      <c r="Y13" s="16"/>
      <c r="Z13" s="17"/>
      <c r="AA13" s="12"/>
      <c r="AB13" s="13"/>
      <c r="AC13" s="12"/>
      <c r="AD13" s="13"/>
      <c r="AE13" s="12"/>
      <c r="AF13" s="13"/>
      <c r="AG13" s="18">
        <f t="shared" si="5"/>
        <v>0</v>
      </c>
      <c r="AH13" s="52">
        <f t="shared" si="6"/>
        <v>0</v>
      </c>
    </row>
    <row r="14" spans="1:34" ht="34.5" customHeight="1" x14ac:dyDescent="0.25">
      <c r="A14" s="30">
        <f t="shared" si="4"/>
        <v>8</v>
      </c>
      <c r="B14" s="28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79">
        <v>3</v>
      </c>
      <c r="I14" s="3"/>
      <c r="J14" s="4"/>
      <c r="K14" s="3"/>
      <c r="L14" s="4"/>
      <c r="M14" s="16"/>
      <c r="N14" s="17"/>
      <c r="O14" s="94"/>
      <c r="P14" s="17"/>
      <c r="Q14" s="15">
        <f>G14*15*86.4</f>
        <v>0</v>
      </c>
      <c r="R14" s="17"/>
      <c r="S14" s="15">
        <f>G14*15*86.4</f>
        <v>0</v>
      </c>
      <c r="T14" s="17"/>
      <c r="U14" s="16"/>
      <c r="V14" s="14">
        <f>G14*16*86.4</f>
        <v>0</v>
      </c>
      <c r="W14" s="16"/>
      <c r="X14" s="17"/>
      <c r="Y14" s="16"/>
      <c r="Z14" s="17"/>
      <c r="AA14" s="12"/>
      <c r="AB14" s="13"/>
      <c r="AC14" s="12"/>
      <c r="AD14" s="13"/>
      <c r="AE14" s="12"/>
      <c r="AF14" s="13"/>
      <c r="AG14" s="18">
        <f t="shared" si="5"/>
        <v>0</v>
      </c>
      <c r="AH14" s="52">
        <f t="shared" si="6"/>
        <v>0</v>
      </c>
    </row>
    <row r="15" spans="1:34" ht="34.5" customHeight="1" x14ac:dyDescent="0.25">
      <c r="A15" s="30">
        <f t="shared" si="4"/>
        <v>9</v>
      </c>
      <c r="B15" s="28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1.9</v>
      </c>
      <c r="G15" s="20">
        <f t="shared" si="3"/>
        <v>2.0685956790123456</v>
      </c>
      <c r="H15" s="79">
        <v>4</v>
      </c>
      <c r="I15" s="3"/>
      <c r="J15" s="4"/>
      <c r="K15" s="3"/>
      <c r="L15" s="4"/>
      <c r="M15" s="16"/>
      <c r="N15" s="17"/>
      <c r="O15" s="94"/>
      <c r="P15" s="17"/>
      <c r="Q15" s="15">
        <f>G15*15*86.4</f>
        <v>2680.9</v>
      </c>
      <c r="R15" s="17"/>
      <c r="S15" s="16"/>
      <c r="T15" s="14">
        <f>G1520*86.4</f>
        <v>0</v>
      </c>
      <c r="U15" s="16"/>
      <c r="V15" s="14">
        <f>G15*16*86.4</f>
        <v>2859.626666666667</v>
      </c>
      <c r="W15" s="16"/>
      <c r="X15" s="14">
        <f>G15*16*86.4</f>
        <v>2859.626666666667</v>
      </c>
      <c r="Y15" s="16"/>
      <c r="Z15" s="17"/>
      <c r="AA15" s="12"/>
      <c r="AB15" s="13"/>
      <c r="AC15" s="12"/>
      <c r="AD15" s="13"/>
      <c r="AE15" s="12"/>
      <c r="AF15" s="13"/>
      <c r="AG15" s="18">
        <f t="shared" si="5"/>
        <v>7.6</v>
      </c>
      <c r="AH15" s="52">
        <f t="shared" si="6"/>
        <v>8400.1533333333336</v>
      </c>
    </row>
    <row r="16" spans="1:34" ht="34.5" customHeight="1" thickBot="1" x14ac:dyDescent="0.3">
      <c r="A16" s="30">
        <f t="shared" si="4"/>
        <v>10</v>
      </c>
      <c r="B16" s="29" t="s">
        <v>25</v>
      </c>
      <c r="C16" s="64">
        <v>1411</v>
      </c>
      <c r="D16" s="64">
        <f t="shared" si="1"/>
        <v>16.331018518518519</v>
      </c>
      <c r="E16" s="64">
        <f t="shared" si="2"/>
        <v>1.0887345679012346</v>
      </c>
      <c r="F16" s="64">
        <v>5.76</v>
      </c>
      <c r="G16" s="64">
        <f t="shared" si="3"/>
        <v>6.2711111111111109</v>
      </c>
      <c r="H16" s="80">
        <v>4</v>
      </c>
      <c r="I16" s="67"/>
      <c r="J16" s="66"/>
      <c r="K16" s="67"/>
      <c r="L16" s="66"/>
      <c r="M16" s="68"/>
      <c r="N16" s="69"/>
      <c r="O16" s="95"/>
      <c r="P16" s="69"/>
      <c r="Q16" s="68"/>
      <c r="R16" s="70">
        <f>G16*16*86.4</f>
        <v>8669.1840000000011</v>
      </c>
      <c r="S16" s="71">
        <f>G16*15*86.4</f>
        <v>8127.3600000000006</v>
      </c>
      <c r="T16" s="69"/>
      <c r="U16" s="71">
        <f>G16*15*86.4</f>
        <v>8127.3600000000006</v>
      </c>
      <c r="V16" s="69"/>
      <c r="W16" s="71">
        <f>G16*15*86.4</f>
        <v>8127.3600000000006</v>
      </c>
      <c r="X16" s="69"/>
      <c r="Y16" s="68"/>
      <c r="Z16" s="69"/>
      <c r="AA16" s="48"/>
      <c r="AB16" s="49"/>
      <c r="AC16" s="48"/>
      <c r="AD16" s="49"/>
      <c r="AE16" s="48"/>
      <c r="AF16" s="49"/>
      <c r="AG16" s="57">
        <f>F16*H16</f>
        <v>23.04</v>
      </c>
      <c r="AH16" s="53">
        <f t="shared" si="6"/>
        <v>33051.264000000003</v>
      </c>
    </row>
    <row r="17" spans="1:34" ht="34.5" customHeight="1" x14ac:dyDescent="0.25">
      <c r="A17" s="30">
        <f t="shared" si="4"/>
        <v>11</v>
      </c>
      <c r="B17" s="32" t="s">
        <v>49</v>
      </c>
      <c r="C17" s="22"/>
      <c r="D17" s="22"/>
      <c r="E17" s="22"/>
      <c r="F17" s="22"/>
      <c r="G17" s="22"/>
      <c r="H17" s="75"/>
      <c r="I17" s="99" t="s">
        <v>50</v>
      </c>
      <c r="J17" s="100"/>
      <c r="K17" s="100"/>
      <c r="L17" s="100"/>
      <c r="M17" s="101"/>
      <c r="N17" s="102" t="s">
        <v>51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4"/>
      <c r="AA17" s="105" t="s">
        <v>50</v>
      </c>
      <c r="AB17" s="106"/>
      <c r="AC17" s="106"/>
      <c r="AD17" s="106"/>
      <c r="AE17" s="106"/>
      <c r="AF17" s="107"/>
      <c r="AG17" s="62"/>
      <c r="AH17" s="63"/>
    </row>
    <row r="18" spans="1:34" ht="38.25" customHeight="1" x14ac:dyDescent="0.25">
      <c r="A18" s="30">
        <f t="shared" si="4"/>
        <v>12</v>
      </c>
      <c r="B18" s="46" t="s">
        <v>31</v>
      </c>
      <c r="C18" s="44"/>
      <c r="D18" s="44"/>
      <c r="E18" s="44"/>
      <c r="F18" s="44"/>
      <c r="G18" s="45"/>
      <c r="H18" s="81"/>
      <c r="I18" s="55">
        <f>I7+I8+I9+I10+I11+I12+I13+I14+I15+I16+I24+I25+I26</f>
        <v>0</v>
      </c>
      <c r="J18" s="90">
        <f t="shared" ref="J18:AF18" si="7">J7+J8+J9+J10+J11+J12+J13+J14+J15+J16+J24+J25+J26</f>
        <v>0</v>
      </c>
      <c r="K18" s="55">
        <f t="shared" si="7"/>
        <v>0</v>
      </c>
      <c r="L18" s="90">
        <f t="shared" si="7"/>
        <v>0</v>
      </c>
      <c r="M18" s="55">
        <f t="shared" si="7"/>
        <v>0</v>
      </c>
      <c r="N18" s="90">
        <f t="shared" si="7"/>
        <v>0</v>
      </c>
      <c r="O18" s="84">
        <f t="shared" si="7"/>
        <v>0</v>
      </c>
      <c r="P18" s="55">
        <f t="shared" si="7"/>
        <v>0</v>
      </c>
      <c r="Q18" s="55">
        <f t="shared" si="7"/>
        <v>16078.57</v>
      </c>
      <c r="R18" s="55">
        <f t="shared" si="7"/>
        <v>9564.970666666668</v>
      </c>
      <c r="S18" s="55">
        <f t="shared" si="7"/>
        <v>87587.495624999981</v>
      </c>
      <c r="T18" s="55">
        <f t="shared" si="7"/>
        <v>0</v>
      </c>
      <c r="U18" s="55">
        <f t="shared" si="7"/>
        <v>77176.210000000006</v>
      </c>
      <c r="V18" s="55">
        <f t="shared" si="7"/>
        <v>16360.074666666667</v>
      </c>
      <c r="W18" s="55">
        <f t="shared" si="7"/>
        <v>76336.41</v>
      </c>
      <c r="X18" s="55">
        <f t="shared" si="7"/>
        <v>75721.333333333328</v>
      </c>
      <c r="Y18" s="55">
        <f t="shared" si="7"/>
        <v>0</v>
      </c>
      <c r="Z18" s="55">
        <f t="shared" si="7"/>
        <v>0</v>
      </c>
      <c r="AA18" s="55">
        <f t="shared" si="7"/>
        <v>0</v>
      </c>
      <c r="AB18" s="55">
        <f t="shared" si="7"/>
        <v>0</v>
      </c>
      <c r="AC18" s="55">
        <f t="shared" si="7"/>
        <v>0</v>
      </c>
      <c r="AD18" s="55">
        <f t="shared" si="7"/>
        <v>0</v>
      </c>
      <c r="AE18" s="55">
        <f t="shared" si="7"/>
        <v>0</v>
      </c>
      <c r="AF18" s="55">
        <f t="shared" si="7"/>
        <v>0</v>
      </c>
      <c r="AG18" s="55">
        <f>AG7+AG8+AG9+AG10+AG11+AG12+AG13+AG14+AG15+AG16</f>
        <v>280.51000000000005</v>
      </c>
      <c r="AH18" s="54">
        <f>I18+J18+K18+L18+M18+N18+O18+P18+Q18+R18+S18+T18+U18+V18+W18+X18+Y18+Z18+AA18+AB18+AC18+AD18+AE18+AF18</f>
        <v>358825.06429166667</v>
      </c>
    </row>
    <row r="19" spans="1:34" ht="38.25" customHeight="1" x14ac:dyDescent="0.25">
      <c r="A19" s="30">
        <f t="shared" si="4"/>
        <v>13</v>
      </c>
      <c r="B19" s="28" t="s">
        <v>32</v>
      </c>
      <c r="C19" s="22"/>
      <c r="D19" s="22"/>
      <c r="E19" s="22"/>
      <c r="F19" s="22"/>
      <c r="G19" s="22"/>
      <c r="H19" s="75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85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H22" si="18">AE19</f>
        <v>0.9</v>
      </c>
      <c r="AG19" s="10">
        <f t="shared" si="18"/>
        <v>0.9</v>
      </c>
      <c r="AH19" s="10">
        <f t="shared" si="18"/>
        <v>0.9</v>
      </c>
    </row>
    <row r="20" spans="1:34" ht="38.25" customHeight="1" x14ac:dyDescent="0.25">
      <c r="A20" s="30">
        <f t="shared" si="4"/>
        <v>14</v>
      </c>
      <c r="B20" s="28" t="s">
        <v>33</v>
      </c>
      <c r="C20" s="21"/>
      <c r="D20" s="21"/>
      <c r="E20" s="21"/>
      <c r="F20" s="21"/>
      <c r="G20" s="24"/>
      <c r="H20" s="82"/>
      <c r="I20" s="58">
        <v>0.9</v>
      </c>
      <c r="J20" s="59">
        <f>I20</f>
        <v>0.9</v>
      </c>
      <c r="K20" s="58">
        <v>0.9</v>
      </c>
      <c r="L20" s="59">
        <f t="shared" si="8"/>
        <v>0.9</v>
      </c>
      <c r="M20" s="58">
        <v>0.9</v>
      </c>
      <c r="N20" s="59">
        <f t="shared" si="9"/>
        <v>0.9</v>
      </c>
      <c r="O20" s="86">
        <v>0.9</v>
      </c>
      <c r="P20" s="59">
        <f t="shared" si="10"/>
        <v>0.9</v>
      </c>
      <c r="Q20" s="58">
        <v>0.9</v>
      </c>
      <c r="R20" s="59">
        <f t="shared" si="11"/>
        <v>0.9</v>
      </c>
      <c r="S20" s="58">
        <v>0.9</v>
      </c>
      <c r="T20" s="59">
        <f t="shared" si="12"/>
        <v>0.9</v>
      </c>
      <c r="U20" s="58">
        <v>0.9</v>
      </c>
      <c r="V20" s="59">
        <f t="shared" si="13"/>
        <v>0.9</v>
      </c>
      <c r="W20" s="58">
        <v>0.9</v>
      </c>
      <c r="X20" s="59">
        <f t="shared" si="14"/>
        <v>0.9</v>
      </c>
      <c r="Y20" s="58">
        <v>0.9</v>
      </c>
      <c r="Z20" s="59">
        <f t="shared" si="15"/>
        <v>0.9</v>
      </c>
      <c r="AA20" s="58">
        <v>0.9</v>
      </c>
      <c r="AB20" s="59">
        <f t="shared" si="16"/>
        <v>0.9</v>
      </c>
      <c r="AC20" s="58">
        <v>0.9</v>
      </c>
      <c r="AD20" s="59">
        <f t="shared" si="17"/>
        <v>0.9</v>
      </c>
      <c r="AE20" s="58">
        <v>0.9</v>
      </c>
      <c r="AF20" s="59">
        <f t="shared" si="18"/>
        <v>0.9</v>
      </c>
      <c r="AG20" s="59">
        <f t="shared" si="18"/>
        <v>0.9</v>
      </c>
      <c r="AH20" s="59">
        <f t="shared" si="18"/>
        <v>0.9</v>
      </c>
    </row>
    <row r="21" spans="1:34" ht="38.25" customHeight="1" x14ac:dyDescent="0.25">
      <c r="A21" s="30">
        <f t="shared" si="4"/>
        <v>15</v>
      </c>
      <c r="B21" s="28" t="s">
        <v>34</v>
      </c>
      <c r="C21" s="22"/>
      <c r="D21" s="22"/>
      <c r="E21" s="22"/>
      <c r="F21" s="22"/>
      <c r="G21" s="22"/>
      <c r="H21" s="75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8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8">
        <f t="shared" si="18"/>
        <v>0.85</v>
      </c>
      <c r="AH21" s="8">
        <f t="shared" si="18"/>
        <v>0.85</v>
      </c>
    </row>
    <row r="22" spans="1:34" ht="38.25" customHeight="1" x14ac:dyDescent="0.25">
      <c r="A22" s="30">
        <f t="shared" si="4"/>
        <v>16</v>
      </c>
      <c r="B22" s="28" t="s">
        <v>35</v>
      </c>
      <c r="C22" s="22"/>
      <c r="D22" s="22"/>
      <c r="E22" s="22"/>
      <c r="F22" s="22"/>
      <c r="G22" s="22"/>
      <c r="H22" s="75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8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8">
        <f t="shared" si="18"/>
        <v>0.83</v>
      </c>
      <c r="AH22" s="8">
        <f t="shared" si="18"/>
        <v>0.83</v>
      </c>
    </row>
    <row r="23" spans="1:34" ht="38.25" customHeight="1" x14ac:dyDescent="0.25">
      <c r="A23" s="30">
        <f t="shared" si="4"/>
        <v>17</v>
      </c>
      <c r="B23" s="28" t="s">
        <v>36</v>
      </c>
      <c r="C23" s="22"/>
      <c r="D23" s="22"/>
      <c r="E23" s="22"/>
      <c r="F23" s="22"/>
      <c r="G23" s="22"/>
      <c r="H23" s="75"/>
      <c r="I23" s="7">
        <f>I19*I20*I21*I22</f>
        <v>0.57145499999999994</v>
      </c>
      <c r="J23" s="8">
        <f>J19*J20*J21*J22</f>
        <v>0.57145499999999994</v>
      </c>
      <c r="K23" s="7">
        <f t="shared" ref="K23:AH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8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8">
        <f t="shared" si="19"/>
        <v>0.57145499999999994</v>
      </c>
      <c r="AH23" s="8">
        <f t="shared" si="19"/>
        <v>0.57145499999999994</v>
      </c>
    </row>
    <row r="24" spans="1:34" ht="38.25" customHeight="1" x14ac:dyDescent="0.25">
      <c r="A24" s="30">
        <f t="shared" si="4"/>
        <v>18</v>
      </c>
      <c r="B24" s="28" t="s">
        <v>52</v>
      </c>
      <c r="C24" s="22"/>
      <c r="D24" s="22"/>
      <c r="E24" s="22"/>
      <c r="F24" s="22"/>
      <c r="G24" s="22"/>
      <c r="H24" s="75"/>
      <c r="I24" s="7"/>
      <c r="J24" s="7"/>
      <c r="K24" s="7"/>
      <c r="L24" s="7"/>
      <c r="M24" s="75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87"/>
      <c r="AB24" s="7"/>
      <c r="AC24" s="7"/>
      <c r="AD24" s="7"/>
      <c r="AE24" s="7"/>
      <c r="AF24" s="7"/>
      <c r="AG24" s="110" t="s">
        <v>46</v>
      </c>
      <c r="AH24" s="111"/>
    </row>
    <row r="25" spans="1:34" ht="38.25" customHeight="1" x14ac:dyDescent="0.25">
      <c r="A25" s="30">
        <f t="shared" si="4"/>
        <v>19</v>
      </c>
      <c r="B25" s="28" t="s">
        <v>53</v>
      </c>
      <c r="C25" s="22"/>
      <c r="D25" s="22"/>
      <c r="E25" s="22"/>
      <c r="F25" s="22"/>
      <c r="G25" s="22"/>
      <c r="H25" s="75"/>
      <c r="I25" s="91"/>
      <c r="J25" s="92"/>
      <c r="K25" s="91"/>
      <c r="L25" s="92"/>
      <c r="M25" s="97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77"/>
      <c r="AB25" s="76"/>
      <c r="AC25" s="76"/>
      <c r="AD25" s="76"/>
      <c r="AE25" s="76"/>
      <c r="AF25" s="76"/>
      <c r="AG25" s="112"/>
      <c r="AH25" s="113"/>
    </row>
    <row r="26" spans="1:34" ht="38.25" customHeight="1" x14ac:dyDescent="0.25">
      <c r="A26" s="30">
        <f t="shared" si="4"/>
        <v>20</v>
      </c>
      <c r="B26" s="28" t="s">
        <v>54</v>
      </c>
      <c r="C26" s="22"/>
      <c r="D26" s="22"/>
      <c r="E26" s="22"/>
      <c r="F26" s="22"/>
      <c r="G26" s="22"/>
      <c r="H26" s="75"/>
      <c r="I26" s="7"/>
      <c r="J26" s="8"/>
      <c r="K26" s="7"/>
      <c r="L26" s="8"/>
      <c r="M26" s="7"/>
      <c r="N26" s="8"/>
      <c r="O26" s="8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4"/>
      <c r="AH26" s="115"/>
    </row>
    <row r="27" spans="1:34" ht="38.25" customHeight="1" x14ac:dyDescent="0.25">
      <c r="A27" s="30">
        <f t="shared" si="4"/>
        <v>21</v>
      </c>
      <c r="B27" s="28" t="s">
        <v>37</v>
      </c>
      <c r="C27" s="22"/>
      <c r="D27" s="22"/>
      <c r="E27" s="22"/>
      <c r="F27" s="22"/>
      <c r="G27" s="22"/>
      <c r="H27" s="75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88">
        <f>O18/O23</f>
        <v>0</v>
      </c>
      <c r="P27" s="6">
        <f t="shared" si="20"/>
        <v>0</v>
      </c>
      <c r="Q27" s="5">
        <f t="shared" si="20"/>
        <v>28136.196200925711</v>
      </c>
      <c r="R27" s="6">
        <f t="shared" si="20"/>
        <v>16737.924537656803</v>
      </c>
      <c r="S27" s="5">
        <f t="shared" si="20"/>
        <v>153271.02855867916</v>
      </c>
      <c r="T27" s="6">
        <f t="shared" si="20"/>
        <v>0</v>
      </c>
      <c r="U27" s="5">
        <f t="shared" si="20"/>
        <v>135052.12133938808</v>
      </c>
      <c r="V27" s="6">
        <f t="shared" si="20"/>
        <v>28628.806584362144</v>
      </c>
      <c r="W27" s="5">
        <f t="shared" si="20"/>
        <v>133582.53930755705</v>
      </c>
      <c r="X27" s="6">
        <f t="shared" si="20"/>
        <v>132506.20492135573</v>
      </c>
      <c r="Y27" s="5">
        <f t="shared" si="20"/>
        <v>0</v>
      </c>
      <c r="Z27" s="6">
        <f t="shared" si="20"/>
        <v>0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627914.82144992461</v>
      </c>
    </row>
    <row r="28" spans="1:34" ht="38.25" customHeight="1" thickBot="1" x14ac:dyDescent="0.3">
      <c r="A28" s="30">
        <f t="shared" si="4"/>
        <v>22</v>
      </c>
      <c r="B28" s="29" t="s">
        <v>38</v>
      </c>
      <c r="C28" s="23"/>
      <c r="D28" s="23"/>
      <c r="E28" s="23"/>
      <c r="F28" s="23"/>
      <c r="G28" s="23"/>
      <c r="H28" s="83"/>
      <c r="I28" s="60">
        <f>I27/(15*86400)</f>
        <v>0</v>
      </c>
      <c r="J28" s="42">
        <f>J27/(15*86400)</f>
        <v>0</v>
      </c>
      <c r="K28" s="60">
        <f t="shared" ref="K28:AF28" si="21">K27/(15*86400)</f>
        <v>0</v>
      </c>
      <c r="L28" s="42">
        <f t="shared" si="21"/>
        <v>0</v>
      </c>
      <c r="M28" s="60">
        <f t="shared" si="21"/>
        <v>0</v>
      </c>
      <c r="N28" s="42">
        <f t="shared" si="21"/>
        <v>0</v>
      </c>
      <c r="O28" s="89">
        <f t="shared" si="21"/>
        <v>0</v>
      </c>
      <c r="P28" s="42">
        <f t="shared" si="21"/>
        <v>0</v>
      </c>
      <c r="Q28" s="60">
        <f t="shared" si="21"/>
        <v>2.1710027932813049E-2</v>
      </c>
      <c r="R28" s="42">
        <f t="shared" si="21"/>
        <v>1.2915065229673459E-2</v>
      </c>
      <c r="S28" s="60">
        <f t="shared" si="21"/>
        <v>0.11826468252984502</v>
      </c>
      <c r="T28" s="42">
        <f t="shared" si="21"/>
        <v>0</v>
      </c>
      <c r="U28" s="60">
        <f t="shared" si="21"/>
        <v>0.10420688374952784</v>
      </c>
      <c r="V28" s="42">
        <f t="shared" si="21"/>
        <v>2.209012853731647E-2</v>
      </c>
      <c r="W28" s="60">
        <f t="shared" si="21"/>
        <v>0.1030729469965718</v>
      </c>
      <c r="X28" s="42">
        <f t="shared" si="21"/>
        <v>0.10224244206894732</v>
      </c>
      <c r="Y28" s="60">
        <f t="shared" si="21"/>
        <v>0</v>
      </c>
      <c r="Z28" s="42">
        <f t="shared" si="21"/>
        <v>0</v>
      </c>
      <c r="AA28" s="60">
        <f t="shared" si="21"/>
        <v>0</v>
      </c>
      <c r="AB28" s="42">
        <f t="shared" si="21"/>
        <v>0</v>
      </c>
      <c r="AC28" s="60">
        <f t="shared" si="21"/>
        <v>0</v>
      </c>
      <c r="AD28" s="42">
        <f t="shared" si="21"/>
        <v>0</v>
      </c>
      <c r="AE28" s="60">
        <f t="shared" si="21"/>
        <v>0</v>
      </c>
      <c r="AF28" s="42">
        <f t="shared" si="21"/>
        <v>0</v>
      </c>
      <c r="AG28" s="60"/>
      <c r="AH28" s="42"/>
    </row>
  </sheetData>
  <mergeCells count="28"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I17:M17"/>
    <mergeCell ref="N17:Z17"/>
    <mergeCell ref="AA17:AF17"/>
    <mergeCell ref="Q4:R4"/>
    <mergeCell ref="AG24:AH26"/>
    <mergeCell ref="S4:T4"/>
    <mergeCell ref="U4:V4"/>
    <mergeCell ref="W4:X4"/>
    <mergeCell ref="Y4:Z4"/>
    <mergeCell ref="AA4:AB4"/>
    <mergeCell ref="AC4:AD4"/>
    <mergeCell ref="AE4:AF4"/>
    <mergeCell ref="AG4:AH4"/>
  </mergeCells>
  <pageMargins left="0.25" right="0.25" top="0.75" bottom="0.75" header="0.3" footer="0.3"/>
  <pageSetup paperSize="9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მარცხენა</vt:lpstr>
      <vt:lpstr>მარჯვენა</vt:lpstr>
      <vt:lpstr>ხაშმი</vt:lpstr>
      <vt:lpstr>პატარძეული</vt:lpstr>
      <vt:lpstr>ვერხვიანის მ.ს.ს.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Vazha Gvelesiani</cp:lastModifiedBy>
  <cp:lastPrinted>2024-10-01T09:24:37Z</cp:lastPrinted>
  <dcterms:created xsi:type="dcterms:W3CDTF">2015-06-05T18:17:20Z</dcterms:created>
  <dcterms:modified xsi:type="dcterms:W3CDTF">2025-10-31T08:26:53Z</dcterms:modified>
</cp:coreProperties>
</file>