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vazha.gvelesiani 17.07.2025\Desktop\რეჟიმები\რეჟიმი დამტკიცებული 2025\რეჟიმი დამტკიცებული 2025\კახეთი 2026\"/>
    </mc:Choice>
  </mc:AlternateContent>
  <xr:revisionPtr revIDLastSave="0" documentId="13_ncr:1_{B10AA183-30FE-412C-B99D-432F4E4940EC}" xr6:coauthVersionLast="47" xr6:coauthVersionMax="47" xr10:uidLastSave="{00000000-0000-0000-0000-000000000000}"/>
  <bookViews>
    <workbookView xWindow="28680" yWindow="-30" windowWidth="29040" windowHeight="15720" xr2:uid="{00000000-000D-0000-FFFF-FFFF00000000}"/>
  </bookViews>
  <sheets>
    <sheet name="ზემო ალაზნის მაგიტრალური არხი" sheetId="3" r:id="rId1"/>
    <sheet name="ნაურდლის მაგისტრალური არხი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11" i="4" l="1"/>
  <c r="T11" i="4"/>
  <c r="S11" i="4"/>
  <c r="X11" i="3" l="1"/>
  <c r="J18" i="4" l="1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J18" i="3"/>
  <c r="K18" i="3"/>
  <c r="L18" i="3"/>
  <c r="M18" i="3"/>
  <c r="Z18" i="3"/>
  <c r="AB18" i="3"/>
  <c r="AC18" i="3"/>
  <c r="AD18" i="3"/>
  <c r="AE18" i="3"/>
  <c r="AF18" i="3"/>
  <c r="I18" i="3"/>
  <c r="I18" i="4"/>
  <c r="A26" i="4" l="1"/>
  <c r="A26" i="3"/>
  <c r="AE23" i="4" l="1"/>
  <c r="AC23" i="4"/>
  <c r="AA23" i="4"/>
  <c r="Y23" i="4"/>
  <c r="W23" i="4"/>
  <c r="U23" i="4"/>
  <c r="S23" i="4"/>
  <c r="Q23" i="4"/>
  <c r="O23" i="4"/>
  <c r="M23" i="4"/>
  <c r="K23" i="4"/>
  <c r="I23" i="4"/>
  <c r="AF22" i="4"/>
  <c r="AD22" i="4"/>
  <c r="AB22" i="4"/>
  <c r="Z22" i="4"/>
  <c r="X22" i="4"/>
  <c r="V22" i="4"/>
  <c r="T22" i="4"/>
  <c r="R22" i="4"/>
  <c r="P22" i="4"/>
  <c r="N22" i="4"/>
  <c r="L22" i="4"/>
  <c r="J22" i="4"/>
  <c r="AF21" i="4"/>
  <c r="AD21" i="4"/>
  <c r="AB21" i="4"/>
  <c r="Z21" i="4"/>
  <c r="X21" i="4"/>
  <c r="V21" i="4"/>
  <c r="T21" i="4"/>
  <c r="R21" i="4"/>
  <c r="P21" i="4"/>
  <c r="N21" i="4"/>
  <c r="L21" i="4"/>
  <c r="J21" i="4"/>
  <c r="AF20" i="4"/>
  <c r="AD20" i="4"/>
  <c r="AB20" i="4"/>
  <c r="Z20" i="4"/>
  <c r="X20" i="4"/>
  <c r="V20" i="4"/>
  <c r="T20" i="4"/>
  <c r="R20" i="4"/>
  <c r="P20" i="4"/>
  <c r="N20" i="4"/>
  <c r="L20" i="4"/>
  <c r="J20" i="4"/>
  <c r="AF19" i="4"/>
  <c r="AD19" i="4"/>
  <c r="AB19" i="4"/>
  <c r="Z19" i="4"/>
  <c r="X19" i="4"/>
  <c r="X23" i="4" s="1"/>
  <c r="V19" i="4"/>
  <c r="T19" i="4"/>
  <c r="R19" i="4"/>
  <c r="P19" i="4"/>
  <c r="N19" i="4"/>
  <c r="L19" i="4"/>
  <c r="L23" i="4" s="1"/>
  <c r="J19" i="4"/>
  <c r="AE27" i="4"/>
  <c r="AE28" i="4" s="1"/>
  <c r="AC27" i="4"/>
  <c r="AC28" i="4" s="1"/>
  <c r="AG16" i="4"/>
  <c r="D16" i="4"/>
  <c r="E16" i="4" s="1"/>
  <c r="G16" i="4" s="1"/>
  <c r="AG15" i="4"/>
  <c r="D15" i="4"/>
  <c r="E15" i="4" s="1"/>
  <c r="G15" i="4" s="1"/>
  <c r="AG14" i="4"/>
  <c r="D14" i="4"/>
  <c r="E14" i="4" s="1"/>
  <c r="G14" i="4" s="1"/>
  <c r="AG13" i="4"/>
  <c r="D13" i="4"/>
  <c r="E13" i="4" s="1"/>
  <c r="G13" i="4" s="1"/>
  <c r="AG12" i="4"/>
  <c r="V12" i="4"/>
  <c r="D12" i="4"/>
  <c r="E12" i="4" s="1"/>
  <c r="G12" i="4" s="1"/>
  <c r="AG11" i="4"/>
  <c r="D11" i="4"/>
  <c r="E11" i="4" s="1"/>
  <c r="G11" i="4" s="1"/>
  <c r="AG10" i="4"/>
  <c r="D10" i="4"/>
  <c r="E10" i="4" s="1"/>
  <c r="G10" i="4" s="1"/>
  <c r="AG9" i="4"/>
  <c r="D9" i="4"/>
  <c r="E9" i="4" s="1"/>
  <c r="G9" i="4" s="1"/>
  <c r="AG8" i="4"/>
  <c r="D8" i="4"/>
  <c r="E8" i="4" s="1"/>
  <c r="G8" i="4" s="1"/>
  <c r="AG7" i="4"/>
  <c r="D7" i="4"/>
  <c r="E7" i="4" s="1"/>
  <c r="G7" i="4" s="1"/>
  <c r="R7" i="4" s="1"/>
  <c r="B6" i="4"/>
  <c r="C6" i="4" s="1"/>
  <c r="D6" i="4" s="1"/>
  <c r="E6" i="4" s="1"/>
  <c r="F6" i="4" s="1"/>
  <c r="G6" i="4" s="1"/>
  <c r="H6" i="4" s="1"/>
  <c r="I6" i="4" s="1"/>
  <c r="J6" i="4" s="1"/>
  <c r="K6" i="4" s="1"/>
  <c r="L6" i="4" s="1"/>
  <c r="M6" i="4" s="1"/>
  <c r="N6" i="4" s="1"/>
  <c r="O6" i="4" s="1"/>
  <c r="P6" i="4" s="1"/>
  <c r="Q6" i="4" s="1"/>
  <c r="R6" i="4" s="1"/>
  <c r="S6" i="4" s="1"/>
  <c r="T6" i="4" s="1"/>
  <c r="U6" i="4" s="1"/>
  <c r="V6" i="4" s="1"/>
  <c r="W6" i="4" s="1"/>
  <c r="X6" i="4" s="1"/>
  <c r="Y6" i="4" s="1"/>
  <c r="Z6" i="4" s="1"/>
  <c r="AA6" i="4" s="1"/>
  <c r="AB6" i="4" s="1"/>
  <c r="AC6" i="4" s="1"/>
  <c r="AD6" i="4" s="1"/>
  <c r="AE6" i="4" s="1"/>
  <c r="AF6" i="4" s="1"/>
  <c r="AG6" i="4" s="1"/>
  <c r="AH6" i="4" s="1"/>
  <c r="AE23" i="3"/>
  <c r="AC23" i="3"/>
  <c r="AA23" i="3"/>
  <c r="Y23" i="3"/>
  <c r="W23" i="3"/>
  <c r="U23" i="3"/>
  <c r="S23" i="3"/>
  <c r="Q23" i="3"/>
  <c r="O23" i="3"/>
  <c r="M23" i="3"/>
  <c r="K23" i="3"/>
  <c r="I23" i="3"/>
  <c r="AF22" i="3"/>
  <c r="AD22" i="3"/>
  <c r="AB22" i="3"/>
  <c r="Z22" i="3"/>
  <c r="X22" i="3"/>
  <c r="V22" i="3"/>
  <c r="T22" i="3"/>
  <c r="R22" i="3"/>
  <c r="P22" i="3"/>
  <c r="N22" i="3"/>
  <c r="L22" i="3"/>
  <c r="J22" i="3"/>
  <c r="AF21" i="3"/>
  <c r="AD21" i="3"/>
  <c r="AB21" i="3"/>
  <c r="Z21" i="3"/>
  <c r="X21" i="3"/>
  <c r="V21" i="3"/>
  <c r="T21" i="3"/>
  <c r="R21" i="3"/>
  <c r="P21" i="3"/>
  <c r="N21" i="3"/>
  <c r="L21" i="3"/>
  <c r="J21" i="3"/>
  <c r="AF20" i="3"/>
  <c r="AD20" i="3"/>
  <c r="AB20" i="3"/>
  <c r="Z20" i="3"/>
  <c r="X20" i="3"/>
  <c r="V20" i="3"/>
  <c r="T20" i="3"/>
  <c r="R20" i="3"/>
  <c r="P20" i="3"/>
  <c r="N20" i="3"/>
  <c r="L20" i="3"/>
  <c r="J20" i="3"/>
  <c r="AF19" i="3"/>
  <c r="AD19" i="3"/>
  <c r="AD23" i="3" s="1"/>
  <c r="AB19" i="3"/>
  <c r="AB23" i="3" s="1"/>
  <c r="Z19" i="3"/>
  <c r="X19" i="3"/>
  <c r="X23" i="3" s="1"/>
  <c r="V19" i="3"/>
  <c r="T19" i="3"/>
  <c r="R19" i="3"/>
  <c r="P19" i="3"/>
  <c r="N19" i="3"/>
  <c r="L19" i="3"/>
  <c r="J19" i="3"/>
  <c r="P23" i="4" l="1"/>
  <c r="N23" i="3"/>
  <c r="T23" i="4"/>
  <c r="R23" i="3"/>
  <c r="K27" i="3"/>
  <c r="K28" i="3" s="1"/>
  <c r="I27" i="3"/>
  <c r="I28" i="3" s="1"/>
  <c r="AB23" i="4"/>
  <c r="AB27" i="4" s="1"/>
  <c r="AB28" i="4" s="1"/>
  <c r="AF23" i="4"/>
  <c r="AF27" i="4" s="1"/>
  <c r="AF28" i="4" s="1"/>
  <c r="S14" i="4"/>
  <c r="U14" i="4"/>
  <c r="L23" i="3"/>
  <c r="T23" i="3"/>
  <c r="AF23" i="3"/>
  <c r="AF27" i="3" s="1"/>
  <c r="AF28" i="3" s="1"/>
  <c r="V23" i="3"/>
  <c r="J23" i="3"/>
  <c r="J27" i="3" s="1"/>
  <c r="J28" i="3" s="1"/>
  <c r="AC27" i="3"/>
  <c r="AC28" i="3" s="1"/>
  <c r="Z23" i="3"/>
  <c r="Z27" i="3" s="1"/>
  <c r="Z28" i="3" s="1"/>
  <c r="AE27" i="3"/>
  <c r="AE28" i="3" s="1"/>
  <c r="J23" i="4"/>
  <c r="J27" i="4" s="1"/>
  <c r="J28" i="4" s="1"/>
  <c r="K27" i="4"/>
  <c r="K28" i="4" s="1"/>
  <c r="N23" i="4"/>
  <c r="L27" i="4"/>
  <c r="L28" i="4" s="1"/>
  <c r="R23" i="4"/>
  <c r="M27" i="4"/>
  <c r="M28" i="4" s="1"/>
  <c r="Z23" i="4"/>
  <c r="Z27" i="4" s="1"/>
  <c r="Z28" i="4" s="1"/>
  <c r="V23" i="4"/>
  <c r="AD23" i="4"/>
  <c r="AD27" i="4" s="1"/>
  <c r="AD28" i="4" s="1"/>
  <c r="AD27" i="3"/>
  <c r="AD28" i="3" s="1"/>
  <c r="P23" i="3"/>
  <c r="M27" i="3"/>
  <c r="M28" i="3" s="1"/>
  <c r="AG18" i="4"/>
  <c r="V8" i="4"/>
  <c r="R8" i="4"/>
  <c r="X8" i="4"/>
  <c r="N10" i="4"/>
  <c r="P10" i="4"/>
  <c r="S12" i="4"/>
  <c r="R12" i="4"/>
  <c r="X12" i="4"/>
  <c r="W14" i="4"/>
  <c r="W15" i="4"/>
  <c r="U15" i="4"/>
  <c r="S15" i="4"/>
  <c r="Y15" i="4"/>
  <c r="Q15" i="4"/>
  <c r="O9" i="4"/>
  <c r="AA9" i="4"/>
  <c r="W11" i="4"/>
  <c r="U11" i="4"/>
  <c r="X7" i="4"/>
  <c r="V7" i="4"/>
  <c r="T7" i="4"/>
  <c r="T13" i="4"/>
  <c r="V13" i="4"/>
  <c r="R16" i="4"/>
  <c r="W16" i="4"/>
  <c r="U16" i="4"/>
  <c r="S16" i="4"/>
  <c r="I27" i="4"/>
  <c r="L27" i="3"/>
  <c r="L28" i="3" s="1"/>
  <c r="AB27" i="3"/>
  <c r="AB28" i="3" s="1"/>
  <c r="B6" i="3"/>
  <c r="C6" i="3" s="1"/>
  <c r="D6" i="3" s="1"/>
  <c r="E6" i="3" s="1"/>
  <c r="F6" i="3" s="1"/>
  <c r="G6" i="3" s="1"/>
  <c r="H6" i="3" s="1"/>
  <c r="I6" i="3" s="1"/>
  <c r="J6" i="3" s="1"/>
  <c r="K6" i="3" s="1"/>
  <c r="L6" i="3" s="1"/>
  <c r="M6" i="3" s="1"/>
  <c r="N6" i="3" s="1"/>
  <c r="O6" i="3" s="1"/>
  <c r="P6" i="3" s="1"/>
  <c r="Q6" i="3" s="1"/>
  <c r="R6" i="3" s="1"/>
  <c r="S6" i="3" s="1"/>
  <c r="T6" i="3" s="1"/>
  <c r="U6" i="3" s="1"/>
  <c r="V6" i="3" s="1"/>
  <c r="W6" i="3" s="1"/>
  <c r="X6" i="3" s="1"/>
  <c r="Y6" i="3" s="1"/>
  <c r="Z6" i="3" s="1"/>
  <c r="AA6" i="3" s="1"/>
  <c r="AB6" i="3" s="1"/>
  <c r="AC6" i="3" s="1"/>
  <c r="AD6" i="3" s="1"/>
  <c r="AE6" i="3" s="1"/>
  <c r="AF6" i="3" s="1"/>
  <c r="AG6" i="3" s="1"/>
  <c r="AH6" i="3" s="1"/>
  <c r="AG16" i="3"/>
  <c r="AG15" i="3"/>
  <c r="AG14" i="3"/>
  <c r="AG13" i="3"/>
  <c r="AG12" i="3"/>
  <c r="AG11" i="3"/>
  <c r="AG10" i="3"/>
  <c r="AG9" i="3"/>
  <c r="AG8" i="3"/>
  <c r="AG7" i="3"/>
  <c r="P27" i="4" l="1"/>
  <c r="P28" i="4" s="1"/>
  <c r="AA27" i="4"/>
  <c r="AA28" i="4" s="1"/>
  <c r="X27" i="4"/>
  <c r="X28" i="4" s="1"/>
  <c r="S27" i="4"/>
  <c r="S28" i="4" s="1"/>
  <c r="W27" i="4"/>
  <c r="W28" i="4" s="1"/>
  <c r="AH14" i="4"/>
  <c r="AH8" i="4"/>
  <c r="U27" i="4"/>
  <c r="U28" i="4" s="1"/>
  <c r="AH13" i="4"/>
  <c r="AH9" i="4"/>
  <c r="O27" i="4"/>
  <c r="O28" i="4" s="1"/>
  <c r="I28" i="4"/>
  <c r="T27" i="4"/>
  <c r="T28" i="4" s="1"/>
  <c r="Y27" i="4"/>
  <c r="Y28" i="4" s="1"/>
  <c r="AH10" i="4"/>
  <c r="AH7" i="4"/>
  <c r="AH16" i="4"/>
  <c r="V27" i="4"/>
  <c r="V28" i="4" s="1"/>
  <c r="AH11" i="4"/>
  <c r="Q27" i="4"/>
  <c r="Q28" i="4" s="1"/>
  <c r="AH15" i="4"/>
  <c r="AH12" i="4"/>
  <c r="R27" i="4"/>
  <c r="R28" i="4" s="1"/>
  <c r="AG18" i="3"/>
  <c r="N27" i="4" l="1"/>
  <c r="AH18" i="4"/>
  <c r="N28" i="4" l="1"/>
  <c r="AH27" i="4"/>
  <c r="D7" i="3"/>
  <c r="E7" i="3" s="1"/>
  <c r="G7" i="3" s="1"/>
  <c r="V7" i="3" s="1"/>
  <c r="D8" i="3"/>
  <c r="E8" i="3" s="1"/>
  <c r="D9" i="3"/>
  <c r="E9" i="3" s="1"/>
  <c r="D10" i="3"/>
  <c r="E10" i="3" s="1"/>
  <c r="D11" i="3"/>
  <c r="E11" i="3" s="1"/>
  <c r="D12" i="3"/>
  <c r="E12" i="3" s="1"/>
  <c r="D13" i="3"/>
  <c r="E13" i="3" s="1"/>
  <c r="D14" i="3"/>
  <c r="E14" i="3" s="1"/>
  <c r="S14" i="3" s="1"/>
  <c r="D15" i="3"/>
  <c r="E15" i="3" s="1"/>
  <c r="D16" i="3"/>
  <c r="E16" i="3" s="1"/>
  <c r="T7" i="3" l="1"/>
  <c r="X7" i="3"/>
  <c r="R7" i="3"/>
  <c r="G8" i="3"/>
  <c r="AH7" i="3" l="1"/>
  <c r="R8" i="3"/>
  <c r="X8" i="3"/>
  <c r="V8" i="3"/>
  <c r="G9" i="3"/>
  <c r="O9" i="3" l="1"/>
  <c r="O18" i="3" s="1"/>
  <c r="AA9" i="3"/>
  <c r="AA18" i="3" s="1"/>
  <c r="AH8" i="3"/>
  <c r="G10" i="3"/>
  <c r="AA27" i="3" l="1"/>
  <c r="AA28" i="3" s="1"/>
  <c r="N10" i="3"/>
  <c r="N18" i="3" s="1"/>
  <c r="P10" i="3"/>
  <c r="P18" i="3" s="1"/>
  <c r="O27" i="3"/>
  <c r="O28" i="3" s="1"/>
  <c r="AH9" i="3"/>
  <c r="G11" i="3"/>
  <c r="P27" i="3" l="1"/>
  <c r="P28" i="3" s="1"/>
  <c r="U11" i="3"/>
  <c r="S11" i="3"/>
  <c r="W11" i="3"/>
  <c r="AH10" i="3"/>
  <c r="G12" i="3"/>
  <c r="V12" i="3" s="1"/>
  <c r="S12" i="3" l="1"/>
  <c r="R12" i="3"/>
  <c r="X12" i="3"/>
  <c r="X18" i="3" s="1"/>
  <c r="AH11" i="3"/>
  <c r="N27" i="3"/>
  <c r="G13" i="3"/>
  <c r="X27" i="3" l="1"/>
  <c r="X28" i="3" s="1"/>
  <c r="N28" i="3"/>
  <c r="V13" i="3"/>
  <c r="V18" i="3" s="1"/>
  <c r="T13" i="3"/>
  <c r="T18" i="3" s="1"/>
  <c r="AH12" i="3"/>
  <c r="G14" i="3"/>
  <c r="T27" i="3" l="1"/>
  <c r="T28" i="3" s="1"/>
  <c r="W14" i="3"/>
  <c r="U14" i="3"/>
  <c r="AH13" i="3"/>
  <c r="V27" i="3"/>
  <c r="V28" i="3" s="1"/>
  <c r="G16" i="3"/>
  <c r="G15" i="3"/>
  <c r="Y15" i="3" l="1"/>
  <c r="Y18" i="3" s="1"/>
  <c r="Q15" i="3"/>
  <c r="Q18" i="3" s="1"/>
  <c r="W15" i="3"/>
  <c r="W18" i="3" s="1"/>
  <c r="U15" i="3"/>
  <c r="U18" i="3" s="1"/>
  <c r="S15" i="3"/>
  <c r="AH14" i="3"/>
  <c r="W16" i="3"/>
  <c r="U16" i="3"/>
  <c r="S16" i="3"/>
  <c r="R16" i="3"/>
  <c r="R18" i="3" s="1"/>
  <c r="S18" i="3" l="1"/>
  <c r="Y27" i="3"/>
  <c r="Y28" i="3" s="1"/>
  <c r="W27" i="3"/>
  <c r="W28" i="3" s="1"/>
  <c r="U27" i="3"/>
  <c r="U28" i="3" s="1"/>
  <c r="AH16" i="3"/>
  <c r="R27" i="3"/>
  <c r="R28" i="3" s="1"/>
  <c r="AH15" i="3"/>
  <c r="S27" i="3"/>
  <c r="S28" i="3" s="1"/>
  <c r="Q27" i="3" l="1"/>
  <c r="AH18" i="3"/>
  <c r="Q28" i="3" l="1"/>
  <c r="AH27" i="3"/>
</calcChain>
</file>

<file path=xl/sharedStrings.xml><?xml version="1.0" encoding="utf-8"?>
<sst xmlns="http://schemas.openxmlformats.org/spreadsheetml/2006/main" count="152" uniqueCount="57">
  <si>
    <t>აგროვადების მიხედვით დადგენილი მორწყვის ნორმები, ჯერადობა და ვადები კულტურების მიხედვით</t>
  </si>
  <si>
    <t>№</t>
  </si>
  <si>
    <t>კულტურა</t>
  </si>
  <si>
    <r>
      <t>მ</t>
    </r>
    <r>
      <rPr>
        <b/>
        <vertAlign val="superscript"/>
        <sz val="11"/>
        <color theme="1"/>
        <rFont val="Sylfaen"/>
        <family val="1"/>
      </rPr>
      <t>3</t>
    </r>
    <r>
      <rPr>
        <b/>
        <sz val="11"/>
        <color theme="1"/>
        <rFont val="Sylfaen"/>
        <family val="1"/>
      </rPr>
      <t>/ჰა</t>
    </r>
  </si>
  <si>
    <t>მარტი
III</t>
  </si>
  <si>
    <t>აპრილი IV</t>
  </si>
  <si>
    <t>მაისი 
V</t>
  </si>
  <si>
    <t>ივნისი 
VI</t>
  </si>
  <si>
    <t>ივლისი VII</t>
  </si>
  <si>
    <t>აგვისტო VIII</t>
  </si>
  <si>
    <t>სექტემბერი IX</t>
  </si>
  <si>
    <t>ოქტომბერი X</t>
  </si>
  <si>
    <t>დეკემბერი XII</t>
  </si>
  <si>
    <t>1-15</t>
  </si>
  <si>
    <t>16-31</t>
  </si>
  <si>
    <t>16-30</t>
  </si>
  <si>
    <t>ვენახი</t>
  </si>
  <si>
    <t>ბაღი</t>
  </si>
  <si>
    <t>საშემოდგომო თავთავიანი</t>
  </si>
  <si>
    <t>საგაზაფულო თავთავიანი</t>
  </si>
  <si>
    <t>სიმინდი</t>
  </si>
  <si>
    <t>მრავალწლიანი ბალახები</t>
  </si>
  <si>
    <t>კარტოფილი</t>
  </si>
  <si>
    <t>მზესუმზირა</t>
  </si>
  <si>
    <t xml:space="preserve"> ბოსტნები</t>
  </si>
  <si>
    <t>ბაღჩა</t>
  </si>
  <si>
    <r>
      <rPr>
        <b/>
        <sz val="12"/>
        <color theme="1"/>
        <rFont val="Sylfaen"/>
        <family val="1"/>
      </rPr>
      <t>I  ზონა</t>
    </r>
    <r>
      <rPr>
        <sz val="12"/>
        <color theme="1"/>
        <rFont val="Sylfaen"/>
        <family val="1"/>
      </rPr>
      <t>, ქვეზონა-ახმეტა,თელავი,გურჯაანი,ალაზნის სარწყავი სისტემის ცენტრალური ნაწილის მიწები და ამ რაიონში შემავალი ზემო ალაზნის სარწყავი სისტემის მიწები.</t>
    </r>
  </si>
  <si>
    <t>q 
(ლ/წმ) 1 ჰა-ზე</t>
  </si>
  <si>
    <t>q 15
(ლ/წმ) 1 ჰა-ზე</t>
  </si>
  <si>
    <t>F
საერთო ფართობი (ჰა)</t>
  </si>
  <si>
    <t>Q ხარჯი
(ლ/წმ)</t>
  </si>
  <si>
    <r>
      <t xml:space="preserve">წყლის ნეტო </t>
    </r>
    <r>
      <rPr>
        <b/>
        <sz val="12"/>
        <color theme="1"/>
        <rFont val="Sylfaen"/>
        <family val="1"/>
      </rPr>
      <t xml:space="preserve">W </t>
    </r>
    <r>
      <rPr>
        <b/>
        <sz val="11"/>
        <color theme="1"/>
        <rFont val="Sylfaen"/>
        <family val="1"/>
      </rPr>
      <t xml:space="preserve"> მოცულობა</t>
    </r>
  </si>
  <si>
    <t>ფართობის მ.ქ.კ</t>
  </si>
  <si>
    <t>სარწყავი ქსელის მ.ქ.კ.</t>
  </si>
  <si>
    <t>გამანაწილებლის მ.ქ.კ</t>
  </si>
  <si>
    <t>დროის გამოყენების კოეფიციენტი</t>
  </si>
  <si>
    <t>საშუალო მ.ქ.კ</t>
  </si>
  <si>
    <r>
      <t xml:space="preserve">წყლის ბრუტო </t>
    </r>
    <r>
      <rPr>
        <b/>
        <sz val="12"/>
        <color theme="1"/>
        <rFont val="Sylfaen"/>
        <family val="1"/>
      </rPr>
      <t xml:space="preserve">W </t>
    </r>
    <r>
      <rPr>
        <b/>
        <sz val="11"/>
        <color theme="1"/>
        <rFont val="Sylfaen"/>
        <family val="1"/>
      </rPr>
      <t xml:space="preserve"> მოცულობა</t>
    </r>
  </si>
  <si>
    <t>წყლის ყოველდღიური ხარჯი  Q მ³/წმ</t>
  </si>
  <si>
    <t>მორწყვის ჯერადობა n</t>
  </si>
  <si>
    <t>თებერვალი II</t>
  </si>
  <si>
    <t>იანვარი I</t>
  </si>
  <si>
    <t>ნოემბერი  XI</t>
  </si>
  <si>
    <t>ჯამი</t>
  </si>
  <si>
    <t>ჰექტარ რწყვა</t>
  </si>
  <si>
    <t>წყლის მოცულობა</t>
  </si>
  <si>
    <t>წყლის ნეტო W  მოცულობა</t>
  </si>
  <si>
    <t>წყლის ბრუტო W  მოცულობა</t>
  </si>
  <si>
    <t xml:space="preserve"> სისტემის გაჩერების პერიოდი</t>
  </si>
  <si>
    <t>სისტემის საირიგაციო პერიოდი</t>
  </si>
  <si>
    <r>
      <t xml:space="preserve">ტბორის წყლის ნეტო </t>
    </r>
    <r>
      <rPr>
        <b/>
        <sz val="12"/>
        <color theme="1"/>
        <rFont val="Sylfaen"/>
        <family val="1"/>
      </rPr>
      <t xml:space="preserve">W </t>
    </r>
    <r>
      <rPr>
        <b/>
        <sz val="11"/>
        <color theme="1"/>
        <rFont val="Sylfaen"/>
        <family val="1"/>
      </rPr>
      <t xml:space="preserve"> მოცულობა</t>
    </r>
  </si>
  <si>
    <r>
      <t xml:space="preserve">ტექნიკური წყლის ნეტო </t>
    </r>
    <r>
      <rPr>
        <b/>
        <sz val="12"/>
        <color theme="1"/>
        <rFont val="Sylfaen"/>
        <family val="1"/>
      </rPr>
      <t xml:space="preserve">W </t>
    </r>
    <r>
      <rPr>
        <b/>
        <sz val="11"/>
        <color theme="1"/>
        <rFont val="Sylfaen"/>
        <family val="1"/>
      </rPr>
      <t xml:space="preserve"> მოცულობა</t>
    </r>
  </si>
  <si>
    <r>
      <t xml:space="preserve">ჰესის წყლის ნეტო </t>
    </r>
    <r>
      <rPr>
        <b/>
        <sz val="12"/>
        <color theme="1"/>
        <rFont val="Sylfaen"/>
        <family val="1"/>
      </rPr>
      <t xml:space="preserve">W </t>
    </r>
    <r>
      <rPr>
        <b/>
        <sz val="11"/>
        <color theme="1"/>
        <rFont val="Sylfaen"/>
        <family val="1"/>
      </rPr>
      <t xml:space="preserve"> მოცულობა</t>
    </r>
  </si>
  <si>
    <t>სისტემის გაჩერების რეჟიმი</t>
  </si>
  <si>
    <t xml:space="preserve"> ზემო ალაზნის არხი</t>
  </si>
  <si>
    <t xml:space="preserve"> ნაურდლის არხი</t>
  </si>
  <si>
    <t>ესხებათ პირველი კატეგორიის დეფიციტი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</si>
</sst>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Sylfaen"/>
      <family val="1"/>
    </font>
    <font>
      <b/>
      <sz val="11"/>
      <color theme="1"/>
      <name val="Sylfaen"/>
      <family val="1"/>
    </font>
    <font>
      <b/>
      <sz val="12"/>
      <color theme="1"/>
      <name val="Sylfaen"/>
      <family val="1"/>
    </font>
    <font>
      <sz val="12"/>
      <color theme="1"/>
      <name val="Sylfaen"/>
      <family val="1"/>
    </font>
    <font>
      <b/>
      <vertAlign val="superscript"/>
      <sz val="11"/>
      <color theme="1"/>
      <name val="Sylfaen"/>
      <family val="1"/>
    </font>
    <font>
      <sz val="10"/>
      <color theme="1"/>
      <name val="Sylfaen"/>
      <family val="1"/>
    </font>
    <font>
      <sz val="11"/>
      <name val="Sylfaen"/>
      <family val="1"/>
    </font>
    <font>
      <b/>
      <sz val="14"/>
      <color theme="1"/>
      <name val="Sylfaen"/>
      <family val="1"/>
    </font>
    <font>
      <sz val="11"/>
      <color theme="1"/>
      <name val="Calibri"/>
      <family val="2"/>
      <scheme val="minor"/>
    </font>
    <font>
      <b/>
      <sz val="20"/>
      <color theme="1"/>
      <name val="Sylfaen"/>
      <family val="1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158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0" fontId="3" fillId="0" borderId="2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164" fontId="2" fillId="0" borderId="6" xfId="0" applyNumberFormat="1" applyFont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6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3" fillId="0" borderId="4" xfId="0" applyNumberFormat="1" applyFont="1" applyBorder="1" applyAlignment="1">
      <alignment horizontal="center" vertical="center"/>
    </xf>
    <xf numFmtId="0" fontId="1" fillId="0" borderId="4" xfId="0" applyNumberFormat="1" applyFont="1" applyBorder="1" applyAlignment="1">
      <alignment horizontal="center" vertical="center"/>
    </xf>
    <xf numFmtId="164" fontId="1" fillId="0" borderId="5" xfId="0" applyNumberFormat="1" applyFont="1" applyBorder="1" applyAlignment="1">
      <alignment horizontal="center" vertical="center"/>
    </xf>
    <xf numFmtId="49" fontId="2" fillId="2" borderId="10" xfId="0" applyNumberFormat="1" applyFont="1" applyFill="1" applyBorder="1" applyAlignment="1">
      <alignment horizontal="center" vertical="center"/>
    </xf>
    <xf numFmtId="49" fontId="2" fillId="3" borderId="10" xfId="0" applyNumberFormat="1" applyFont="1" applyFill="1" applyBorder="1" applyAlignment="1">
      <alignment horizontal="center" vertical="center"/>
    </xf>
    <xf numFmtId="49" fontId="2" fillId="3" borderId="11" xfId="0" applyNumberFormat="1" applyFont="1" applyFill="1" applyBorder="1" applyAlignment="1">
      <alignment horizontal="center" vertical="center"/>
    </xf>
    <xf numFmtId="0" fontId="2" fillId="0" borderId="29" xfId="0" applyFont="1" applyBorder="1" applyAlignment="1">
      <alignment horizontal="left" vertical="center" wrapText="1"/>
    </xf>
    <xf numFmtId="0" fontId="1" fillId="0" borderId="29" xfId="0" applyNumberFormat="1" applyFont="1" applyBorder="1" applyAlignment="1">
      <alignment horizontal="center" vertical="center"/>
    </xf>
    <xf numFmtId="0" fontId="1" fillId="0" borderId="27" xfId="0" applyNumberFormat="1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9" fontId="2" fillId="3" borderId="30" xfId="0" applyNumberFormat="1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0" fontId="1" fillId="5" borderId="15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164" fontId="2" fillId="0" borderId="13" xfId="0" applyNumberFormat="1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1" fillId="5" borderId="12" xfId="0" applyFont="1" applyFill="1" applyBorder="1" applyAlignment="1">
      <alignment horizontal="center" vertical="center"/>
    </xf>
    <xf numFmtId="0" fontId="1" fillId="5" borderId="13" xfId="0" applyFont="1" applyFill="1" applyBorder="1" applyAlignment="1">
      <alignment horizontal="center" vertical="center"/>
    </xf>
    <xf numFmtId="0" fontId="1" fillId="0" borderId="34" xfId="0" applyNumberFormat="1" applyFont="1" applyBorder="1" applyAlignment="1">
      <alignment horizontal="center" vertical="center"/>
    </xf>
    <xf numFmtId="0" fontId="3" fillId="0" borderId="34" xfId="0" applyNumberFormat="1" applyFont="1" applyBorder="1" applyAlignment="1">
      <alignment horizontal="center" vertical="center"/>
    </xf>
    <xf numFmtId="0" fontId="3" fillId="0" borderId="3" xfId="0" applyNumberFormat="1" applyFont="1" applyBorder="1" applyAlignment="1">
      <alignment horizontal="center" vertical="center"/>
    </xf>
    <xf numFmtId="0" fontId="2" fillId="0" borderId="35" xfId="0" applyFont="1" applyBorder="1" applyAlignment="1">
      <alignment horizontal="left" vertical="center" wrapText="1"/>
    </xf>
    <xf numFmtId="0" fontId="1" fillId="2" borderId="35" xfId="0" applyFont="1" applyFill="1" applyBorder="1" applyAlignment="1">
      <alignment horizontal="center" vertical="center"/>
    </xf>
    <xf numFmtId="0" fontId="1" fillId="2" borderId="33" xfId="0" applyFont="1" applyFill="1" applyBorder="1" applyAlignment="1">
      <alignment horizontal="center" vertical="center"/>
    </xf>
    <xf numFmtId="0" fontId="1" fillId="2" borderId="29" xfId="0" applyFont="1" applyFill="1" applyBorder="1" applyAlignment="1">
      <alignment horizontal="center" vertical="center"/>
    </xf>
    <xf numFmtId="0" fontId="1" fillId="2" borderId="27" xfId="0" applyFont="1" applyFill="1" applyBorder="1" applyAlignment="1">
      <alignment horizontal="center" vertical="center"/>
    </xf>
    <xf numFmtId="49" fontId="2" fillId="2" borderId="10" xfId="0" applyNumberFormat="1" applyFont="1" applyFill="1" applyBorder="1" applyAlignment="1">
      <alignment horizontal="center" vertical="center" wrapText="1"/>
    </xf>
    <xf numFmtId="164" fontId="1" fillId="0" borderId="15" xfId="0" applyNumberFormat="1" applyFont="1" applyBorder="1" applyAlignment="1">
      <alignment horizontal="center" vertical="center"/>
    </xf>
    <xf numFmtId="164" fontId="1" fillId="0" borderId="6" xfId="0" applyNumberFormat="1" applyFont="1" applyBorder="1" applyAlignment="1">
      <alignment horizontal="center" vertical="center"/>
    </xf>
    <xf numFmtId="164" fontId="1" fillId="0" borderId="13" xfId="0" applyNumberFormat="1" applyFont="1" applyBorder="1" applyAlignment="1">
      <alignment horizontal="center" vertical="center"/>
    </xf>
    <xf numFmtId="164" fontId="3" fillId="0" borderId="9" xfId="0" applyNumberFormat="1" applyFont="1" applyBorder="1" applyAlignment="1">
      <alignment horizontal="center" vertical="center"/>
    </xf>
    <xf numFmtId="164" fontId="1" fillId="0" borderId="14" xfId="0" applyNumberFormat="1" applyFont="1" applyBorder="1" applyAlignment="1">
      <alignment horizontal="center" vertical="center"/>
    </xf>
    <xf numFmtId="164" fontId="1" fillId="0" borderId="12" xfId="0" applyNumberFormat="1" applyFont="1" applyBorder="1" applyAlignment="1">
      <alignment horizontal="center" vertical="center"/>
    </xf>
    <xf numFmtId="0" fontId="7" fillId="0" borderId="17" xfId="0" applyFont="1" applyFill="1" applyBorder="1" applyAlignment="1">
      <alignment horizontal="center" vertical="center"/>
    </xf>
    <xf numFmtId="0" fontId="7" fillId="0" borderId="25" xfId="0" applyFont="1" applyFill="1" applyBorder="1" applyAlignment="1">
      <alignment horizontal="center" vertical="center"/>
    </xf>
    <xf numFmtId="0" fontId="7" fillId="0" borderId="18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2" fillId="0" borderId="34" xfId="0" applyNumberFormat="1" applyFont="1" applyBorder="1" applyAlignment="1">
      <alignment horizontal="center" vertical="center"/>
    </xf>
    <xf numFmtId="0" fontId="2" fillId="0" borderId="3" xfId="0" applyNumberFormat="1" applyFont="1" applyBorder="1" applyAlignment="1">
      <alignment horizontal="center" vertical="center"/>
    </xf>
    <xf numFmtId="164" fontId="2" fillId="0" borderId="9" xfId="0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0" fontId="2" fillId="0" borderId="4" xfId="0" applyNumberFormat="1" applyFont="1" applyBorder="1" applyAlignment="1">
      <alignment horizontal="center" vertical="center"/>
    </xf>
    <xf numFmtId="164" fontId="1" fillId="0" borderId="40" xfId="0" applyNumberFormat="1" applyFont="1" applyBorder="1" applyAlignment="1">
      <alignment horizontal="center" vertical="center"/>
    </xf>
    <xf numFmtId="164" fontId="1" fillId="0" borderId="4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1" fillId="2" borderId="42" xfId="0" applyFont="1" applyFill="1" applyBorder="1" applyAlignment="1">
      <alignment horizontal="center" vertical="center"/>
    </xf>
    <xf numFmtId="0" fontId="7" fillId="0" borderId="43" xfId="0" applyFont="1" applyFill="1" applyBorder="1" applyAlignment="1">
      <alignment horizontal="center" vertical="center"/>
    </xf>
    <xf numFmtId="0" fontId="1" fillId="2" borderId="44" xfId="0" applyFont="1" applyFill="1" applyBorder="1" applyAlignment="1">
      <alignment horizontal="center" vertical="center"/>
    </xf>
    <xf numFmtId="0" fontId="1" fillId="2" borderId="45" xfId="0" applyFont="1" applyFill="1" applyBorder="1" applyAlignment="1">
      <alignment horizontal="center" vertical="center"/>
    </xf>
    <xf numFmtId="0" fontId="1" fillId="0" borderId="44" xfId="0" applyFont="1" applyFill="1" applyBorder="1" applyAlignment="1">
      <alignment horizontal="center" vertical="center"/>
    </xf>
    <xf numFmtId="0" fontId="1" fillId="0" borderId="45" xfId="0" applyFont="1" applyFill="1" applyBorder="1" applyAlignment="1">
      <alignment horizontal="center" vertical="center"/>
    </xf>
    <xf numFmtId="0" fontId="1" fillId="5" borderId="45" xfId="0" applyFont="1" applyFill="1" applyBorder="1" applyAlignment="1">
      <alignment horizontal="center" vertical="center"/>
    </xf>
    <xf numFmtId="0" fontId="1" fillId="5" borderId="44" xfId="0" applyFont="1" applyFill="1" applyBorder="1" applyAlignment="1">
      <alignment horizontal="center" vertical="center"/>
    </xf>
    <xf numFmtId="164" fontId="1" fillId="0" borderId="44" xfId="0" applyNumberFormat="1" applyFont="1" applyBorder="1" applyAlignment="1">
      <alignment horizontal="center" vertical="center"/>
    </xf>
    <xf numFmtId="164" fontId="1" fillId="0" borderId="45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/>
    </xf>
    <xf numFmtId="0" fontId="2" fillId="0" borderId="25" xfId="0" applyFont="1" applyBorder="1" applyAlignment="1">
      <alignment horizontal="left" vertical="center" wrapText="1"/>
    </xf>
    <xf numFmtId="0" fontId="1" fillId="0" borderId="25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1" fillId="2" borderId="46" xfId="0" applyFont="1" applyFill="1" applyBorder="1" applyAlignment="1">
      <alignment horizontal="center" vertical="center"/>
    </xf>
    <xf numFmtId="0" fontId="1" fillId="2" borderId="47" xfId="0" applyFont="1" applyFill="1" applyBorder="1" applyAlignment="1">
      <alignment horizontal="center" vertical="center"/>
    </xf>
    <xf numFmtId="0" fontId="1" fillId="2" borderId="48" xfId="0" applyFont="1" applyFill="1" applyBorder="1" applyAlignment="1">
      <alignment horizontal="center" vertical="center"/>
    </xf>
    <xf numFmtId="0" fontId="1" fillId="0" borderId="47" xfId="0" applyFont="1" applyFill="1" applyBorder="1" applyAlignment="1">
      <alignment horizontal="center" vertical="center"/>
    </xf>
    <xf numFmtId="0" fontId="1" fillId="0" borderId="49" xfId="0" applyNumberFormat="1" applyFont="1" applyBorder="1" applyAlignment="1">
      <alignment horizontal="center" vertical="center"/>
    </xf>
    <xf numFmtId="0" fontId="1" fillId="0" borderId="47" xfId="0" applyNumberFormat="1" applyFont="1" applyBorder="1" applyAlignment="1">
      <alignment horizontal="center" vertical="center"/>
    </xf>
    <xf numFmtId="0" fontId="1" fillId="0" borderId="48" xfId="0" applyNumberFormat="1" applyFont="1" applyBorder="1" applyAlignment="1">
      <alignment horizontal="center" vertical="center"/>
    </xf>
    <xf numFmtId="0" fontId="1" fillId="0" borderId="50" xfId="0" applyNumberFormat="1" applyFont="1" applyBorder="1" applyAlignment="1">
      <alignment horizontal="center" vertical="center"/>
    </xf>
    <xf numFmtId="0" fontId="6" fillId="4" borderId="51" xfId="0" applyFont="1" applyFill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164" fontId="1" fillId="0" borderId="47" xfId="0" applyNumberFormat="1" applyFont="1" applyFill="1" applyBorder="1" applyAlignment="1">
      <alignment horizontal="center" vertical="center"/>
    </xf>
    <xf numFmtId="0" fontId="2" fillId="0" borderId="17" xfId="0" applyFont="1" applyBorder="1" applyAlignment="1">
      <alignment horizontal="left" vertical="center" wrapText="1"/>
    </xf>
    <xf numFmtId="164" fontId="3" fillId="0" borderId="54" xfId="0" applyNumberFormat="1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164" fontId="2" fillId="0" borderId="47" xfId="0" applyNumberFormat="1" applyFont="1" applyBorder="1" applyAlignment="1">
      <alignment horizontal="center" vertical="center"/>
    </xf>
    <xf numFmtId="164" fontId="2" fillId="0" borderId="50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3" fontId="1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64" fontId="2" fillId="0" borderId="54" xfId="0" applyNumberFormat="1" applyFont="1" applyBorder="1" applyAlignment="1">
      <alignment horizontal="center" vertical="center"/>
    </xf>
    <xf numFmtId="43" fontId="4" fillId="0" borderId="1" xfId="1" applyFont="1" applyFill="1" applyBorder="1" applyAlignment="1">
      <alignment horizontal="center" vertical="center" wrapText="1"/>
    </xf>
    <xf numFmtId="43" fontId="1" fillId="0" borderId="1" xfId="1" applyFont="1" applyBorder="1" applyAlignment="1">
      <alignment horizontal="center" vertical="center"/>
    </xf>
    <xf numFmtId="43" fontId="3" fillId="0" borderId="1" xfId="1" applyFont="1" applyBorder="1" applyAlignment="1">
      <alignment horizontal="center" vertical="center"/>
    </xf>
    <xf numFmtId="43" fontId="1" fillId="0" borderId="5" xfId="1" applyFont="1" applyFill="1" applyBorder="1" applyAlignment="1">
      <alignment horizontal="center" vertical="center"/>
    </xf>
    <xf numFmtId="43" fontId="1" fillId="0" borderId="44" xfId="1" applyFont="1" applyFill="1" applyBorder="1" applyAlignment="1">
      <alignment horizontal="center" vertical="center"/>
    </xf>
    <xf numFmtId="0" fontId="1" fillId="5" borderId="5" xfId="1" applyNumberFormat="1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/>
    </xf>
    <xf numFmtId="0" fontId="8" fillId="0" borderId="38" xfId="0" applyFont="1" applyBorder="1" applyAlignment="1">
      <alignment horizontal="center"/>
    </xf>
    <xf numFmtId="0" fontId="8" fillId="0" borderId="37" xfId="0" applyFont="1" applyBorder="1" applyAlignment="1">
      <alignment horizontal="center"/>
    </xf>
    <xf numFmtId="0" fontId="4" fillId="0" borderId="20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/>
    </xf>
    <xf numFmtId="0" fontId="10" fillId="6" borderId="52" xfId="0" applyFont="1" applyFill="1" applyBorder="1" applyAlignment="1">
      <alignment horizontal="center" vertical="center"/>
    </xf>
    <xf numFmtId="0" fontId="10" fillId="6" borderId="53" xfId="0" applyFont="1" applyFill="1" applyBorder="1" applyAlignment="1">
      <alignment horizontal="center" vertical="center"/>
    </xf>
    <xf numFmtId="0" fontId="10" fillId="6" borderId="55" xfId="0" applyFont="1" applyFill="1" applyBorder="1" applyAlignment="1">
      <alignment horizontal="center" vertical="center"/>
    </xf>
    <xf numFmtId="0" fontId="10" fillId="7" borderId="52" xfId="0" applyFont="1" applyFill="1" applyBorder="1" applyAlignment="1">
      <alignment horizontal="center" vertical="center"/>
    </xf>
    <xf numFmtId="0" fontId="10" fillId="7" borderId="53" xfId="0" applyFont="1" applyFill="1" applyBorder="1" applyAlignment="1">
      <alignment horizontal="center" vertical="center"/>
    </xf>
    <xf numFmtId="0" fontId="10" fillId="7" borderId="55" xfId="0" applyFont="1" applyFill="1" applyBorder="1" applyAlignment="1">
      <alignment horizontal="center" vertical="center"/>
    </xf>
    <xf numFmtId="0" fontId="2" fillId="0" borderId="16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56" xfId="0" applyFont="1" applyBorder="1" applyAlignment="1">
      <alignment horizontal="center" vertical="center" wrapText="1"/>
    </xf>
    <xf numFmtId="0" fontId="2" fillId="0" borderId="5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B7B40-377A-4200-A4A7-B51B2D88028A}">
  <sheetPr>
    <tabColor rgb="FF00B050"/>
    <pageSetUpPr fitToPage="1"/>
  </sheetPr>
  <dimension ref="A1:AH28"/>
  <sheetViews>
    <sheetView tabSelected="1" topLeftCell="H1" zoomScale="60" zoomScaleNormal="60" workbookViewId="0">
      <selection activeCell="AG24" sqref="AG24:AH26"/>
    </sheetView>
  </sheetViews>
  <sheetFormatPr defaultColWidth="9.140625" defaultRowHeight="15" x14ac:dyDescent="0.25"/>
  <cols>
    <col min="1" max="1" width="4.5703125" style="1" customWidth="1"/>
    <col min="2" max="2" width="32" style="1" customWidth="1"/>
    <col min="3" max="3" width="7.5703125" style="1" customWidth="1"/>
    <col min="4" max="5" width="9.140625" style="1" customWidth="1"/>
    <col min="6" max="6" width="9.7109375" style="1" customWidth="1"/>
    <col min="7" max="7" width="9.140625" style="1" customWidth="1"/>
    <col min="8" max="8" width="9.85546875" style="1" customWidth="1"/>
    <col min="9" max="12" width="16.5703125" style="8" bestFit="1" customWidth="1"/>
    <col min="13" max="17" width="16.5703125" style="1" bestFit="1" customWidth="1"/>
    <col min="18" max="18" width="15.85546875" style="1" bestFit="1" customWidth="1"/>
    <col min="19" max="19" width="17.7109375" style="1" bestFit="1" customWidth="1"/>
    <col min="20" max="20" width="17.28515625" style="1" bestFit="1" customWidth="1"/>
    <col min="21" max="22" width="16.5703125" style="1" bestFit="1" customWidth="1"/>
    <col min="23" max="24" width="15.42578125" style="1" bestFit="1" customWidth="1"/>
    <col min="25" max="25" width="23" style="1" bestFit="1" customWidth="1"/>
    <col min="26" max="26" width="17.7109375" style="1" bestFit="1" customWidth="1"/>
    <col min="27" max="32" width="16.5703125" style="1" bestFit="1" customWidth="1"/>
    <col min="33" max="33" width="11.42578125" style="8" customWidth="1"/>
    <col min="34" max="34" width="19" style="8" bestFit="1" customWidth="1"/>
    <col min="35" max="16384" width="9.140625" style="1"/>
  </cols>
  <sheetData>
    <row r="1" spans="1:34" ht="27" customHeight="1" x14ac:dyDescent="0.35">
      <c r="A1" s="117" t="s">
        <v>54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  <c r="U1" s="118"/>
      <c r="V1" s="118"/>
      <c r="W1" s="118"/>
      <c r="X1" s="118"/>
      <c r="Y1" s="118"/>
      <c r="Z1" s="118"/>
      <c r="AA1" s="118"/>
      <c r="AB1" s="118"/>
      <c r="AC1" s="118"/>
      <c r="AD1" s="118"/>
      <c r="AE1" s="118"/>
      <c r="AF1" s="118"/>
      <c r="AG1" s="118"/>
      <c r="AH1" s="119"/>
    </row>
    <row r="2" spans="1:34" ht="27" customHeight="1" x14ac:dyDescent="0.25">
      <c r="A2" s="120" t="s">
        <v>0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  <c r="S2" s="121"/>
      <c r="T2" s="121"/>
      <c r="U2" s="121"/>
      <c r="V2" s="121"/>
      <c r="W2" s="121"/>
      <c r="X2" s="121"/>
      <c r="Y2" s="121"/>
      <c r="Z2" s="121"/>
      <c r="AA2" s="121"/>
      <c r="AB2" s="121"/>
      <c r="AC2" s="121"/>
      <c r="AD2" s="121"/>
      <c r="AE2" s="121"/>
      <c r="AF2" s="121"/>
      <c r="AG2" s="121"/>
      <c r="AH2" s="122"/>
    </row>
    <row r="3" spans="1:34" ht="27" customHeight="1" thickBot="1" x14ac:dyDescent="0.3">
      <c r="A3" s="123" t="s">
        <v>26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4"/>
      <c r="R3" s="124"/>
      <c r="S3" s="124"/>
      <c r="T3" s="124"/>
      <c r="U3" s="124"/>
      <c r="V3" s="124"/>
      <c r="W3" s="124"/>
      <c r="X3" s="124"/>
      <c r="Y3" s="124"/>
      <c r="Z3" s="124"/>
      <c r="AA3" s="124"/>
      <c r="AB3" s="124"/>
      <c r="AC3" s="124"/>
      <c r="AD3" s="124"/>
      <c r="AE3" s="124"/>
      <c r="AF3" s="124"/>
      <c r="AG3" s="124"/>
      <c r="AH3" s="125"/>
    </row>
    <row r="4" spans="1:34" ht="66.75" customHeight="1" thickBot="1" x14ac:dyDescent="0.3">
      <c r="A4" s="133" t="s">
        <v>1</v>
      </c>
      <c r="B4" s="136" t="s">
        <v>2</v>
      </c>
      <c r="C4" s="136" t="s">
        <v>3</v>
      </c>
      <c r="D4" s="126" t="s">
        <v>27</v>
      </c>
      <c r="E4" s="126" t="s">
        <v>28</v>
      </c>
      <c r="F4" s="126" t="s">
        <v>29</v>
      </c>
      <c r="G4" s="126" t="s">
        <v>30</v>
      </c>
      <c r="H4" s="126" t="s">
        <v>39</v>
      </c>
      <c r="I4" s="128" t="s">
        <v>41</v>
      </c>
      <c r="J4" s="129"/>
      <c r="K4" s="128" t="s">
        <v>40</v>
      </c>
      <c r="L4" s="130"/>
      <c r="M4" s="131" t="s">
        <v>4</v>
      </c>
      <c r="N4" s="132"/>
      <c r="O4" s="131" t="s">
        <v>5</v>
      </c>
      <c r="P4" s="132"/>
      <c r="Q4" s="131" t="s">
        <v>6</v>
      </c>
      <c r="R4" s="132"/>
      <c r="S4" s="131" t="s">
        <v>7</v>
      </c>
      <c r="T4" s="132"/>
      <c r="U4" s="131" t="s">
        <v>8</v>
      </c>
      <c r="V4" s="132"/>
      <c r="W4" s="131" t="s">
        <v>9</v>
      </c>
      <c r="X4" s="132"/>
      <c r="Y4" s="131" t="s">
        <v>10</v>
      </c>
      <c r="Z4" s="132"/>
      <c r="AA4" s="131" t="s">
        <v>11</v>
      </c>
      <c r="AB4" s="132"/>
      <c r="AC4" s="131" t="s">
        <v>42</v>
      </c>
      <c r="AD4" s="132"/>
      <c r="AE4" s="131" t="s">
        <v>12</v>
      </c>
      <c r="AF4" s="132"/>
      <c r="AG4" s="115" t="s">
        <v>43</v>
      </c>
      <c r="AH4" s="116"/>
    </row>
    <row r="5" spans="1:34" ht="31.5" customHeight="1" thickBot="1" x14ac:dyDescent="0.3">
      <c r="A5" s="134"/>
      <c r="B5" s="127"/>
      <c r="C5" s="127"/>
      <c r="D5" s="127"/>
      <c r="E5" s="127"/>
      <c r="F5" s="135"/>
      <c r="G5" s="127"/>
      <c r="H5" s="135"/>
      <c r="I5" s="21" t="s">
        <v>13</v>
      </c>
      <c r="J5" s="22" t="s">
        <v>14</v>
      </c>
      <c r="K5" s="21" t="s">
        <v>13</v>
      </c>
      <c r="L5" s="23" t="s">
        <v>14</v>
      </c>
      <c r="M5" s="21" t="s">
        <v>13</v>
      </c>
      <c r="N5" s="22" t="s">
        <v>14</v>
      </c>
      <c r="O5" s="21" t="s">
        <v>13</v>
      </c>
      <c r="P5" s="22" t="s">
        <v>15</v>
      </c>
      <c r="Q5" s="21" t="s">
        <v>13</v>
      </c>
      <c r="R5" s="28" t="s">
        <v>14</v>
      </c>
      <c r="S5" s="21" t="s">
        <v>13</v>
      </c>
      <c r="T5" s="22" t="s">
        <v>15</v>
      </c>
      <c r="U5" s="21" t="s">
        <v>13</v>
      </c>
      <c r="V5" s="22" t="s">
        <v>14</v>
      </c>
      <c r="W5" s="21" t="s">
        <v>13</v>
      </c>
      <c r="X5" s="22" t="s">
        <v>14</v>
      </c>
      <c r="Y5" s="21" t="s">
        <v>13</v>
      </c>
      <c r="Z5" s="22" t="s">
        <v>15</v>
      </c>
      <c r="AA5" s="21" t="s">
        <v>13</v>
      </c>
      <c r="AB5" s="22" t="s">
        <v>14</v>
      </c>
      <c r="AC5" s="21" t="s">
        <v>13</v>
      </c>
      <c r="AD5" s="22" t="s">
        <v>15</v>
      </c>
      <c r="AE5" s="21" t="s">
        <v>13</v>
      </c>
      <c r="AF5" s="22" t="s">
        <v>14</v>
      </c>
      <c r="AG5" s="50" t="s">
        <v>44</v>
      </c>
      <c r="AH5" s="50" t="s">
        <v>45</v>
      </c>
    </row>
    <row r="6" spans="1:34" ht="15.75" thickBot="1" x14ac:dyDescent="0.3">
      <c r="A6" s="16">
        <v>1</v>
      </c>
      <c r="B6" s="94">
        <f>A6+1</f>
        <v>2</v>
      </c>
      <c r="C6" s="16">
        <f t="shared" ref="C6:AH6" si="0">B6+1</f>
        <v>3</v>
      </c>
      <c r="D6" s="16">
        <f t="shared" si="0"/>
        <v>4</v>
      </c>
      <c r="E6" s="16">
        <f t="shared" si="0"/>
        <v>5</v>
      </c>
      <c r="F6" s="16">
        <f t="shared" si="0"/>
        <v>6</v>
      </c>
      <c r="G6" s="16">
        <f t="shared" si="0"/>
        <v>7</v>
      </c>
      <c r="H6" s="16">
        <f t="shared" si="0"/>
        <v>8</v>
      </c>
      <c r="I6" s="16">
        <f t="shared" si="0"/>
        <v>9</v>
      </c>
      <c r="J6" s="16">
        <f t="shared" si="0"/>
        <v>10</v>
      </c>
      <c r="K6" s="16">
        <f t="shared" si="0"/>
        <v>11</v>
      </c>
      <c r="L6" s="16">
        <f t="shared" si="0"/>
        <v>12</v>
      </c>
      <c r="M6" s="16">
        <f t="shared" si="0"/>
        <v>13</v>
      </c>
      <c r="N6" s="16">
        <f t="shared" si="0"/>
        <v>14</v>
      </c>
      <c r="O6" s="16">
        <f t="shared" si="0"/>
        <v>15</v>
      </c>
      <c r="P6" s="16">
        <f t="shared" si="0"/>
        <v>16</v>
      </c>
      <c r="Q6" s="16">
        <f t="shared" si="0"/>
        <v>17</v>
      </c>
      <c r="R6" s="16">
        <f t="shared" si="0"/>
        <v>18</v>
      </c>
      <c r="S6" s="16">
        <f t="shared" si="0"/>
        <v>19</v>
      </c>
      <c r="T6" s="16">
        <f t="shared" si="0"/>
        <v>20</v>
      </c>
      <c r="U6" s="16">
        <f t="shared" si="0"/>
        <v>21</v>
      </c>
      <c r="V6" s="16">
        <f t="shared" si="0"/>
        <v>22</v>
      </c>
      <c r="W6" s="16">
        <f t="shared" si="0"/>
        <v>23</v>
      </c>
      <c r="X6" s="16">
        <f t="shared" si="0"/>
        <v>24</v>
      </c>
      <c r="Y6" s="16">
        <f t="shared" si="0"/>
        <v>25</v>
      </c>
      <c r="Z6" s="16">
        <f t="shared" si="0"/>
        <v>26</v>
      </c>
      <c r="AA6" s="16">
        <f t="shared" si="0"/>
        <v>27</v>
      </c>
      <c r="AB6" s="16">
        <f t="shared" si="0"/>
        <v>28</v>
      </c>
      <c r="AC6" s="16">
        <f t="shared" si="0"/>
        <v>29</v>
      </c>
      <c r="AD6" s="16">
        <f t="shared" si="0"/>
        <v>30</v>
      </c>
      <c r="AE6" s="16">
        <f t="shared" si="0"/>
        <v>31</v>
      </c>
      <c r="AF6" s="16">
        <f t="shared" si="0"/>
        <v>32</v>
      </c>
      <c r="AG6" s="16">
        <f t="shared" si="0"/>
        <v>33</v>
      </c>
      <c r="AH6" s="16">
        <f t="shared" si="0"/>
        <v>34</v>
      </c>
    </row>
    <row r="7" spans="1:34" ht="24" customHeight="1" x14ac:dyDescent="0.25">
      <c r="A7" s="84">
        <v>1</v>
      </c>
      <c r="B7" s="2" t="s">
        <v>16</v>
      </c>
      <c r="C7" s="86">
        <v>1235</v>
      </c>
      <c r="D7" s="47">
        <f>C7/86.4</f>
        <v>14.293981481481481</v>
      </c>
      <c r="E7" s="47">
        <f>D7/15</f>
        <v>0.95293209876543206</v>
      </c>
      <c r="F7" s="57">
        <v>804.05</v>
      </c>
      <c r="G7" s="47">
        <f>E7*F7</f>
        <v>766.20505401234561</v>
      </c>
      <c r="H7" s="47">
        <v>4</v>
      </c>
      <c r="I7" s="32"/>
      <c r="J7" s="33"/>
      <c r="K7" s="32"/>
      <c r="L7" s="33"/>
      <c r="M7" s="29"/>
      <c r="N7" s="30"/>
      <c r="O7" s="29"/>
      <c r="P7" s="30"/>
      <c r="Q7" s="29"/>
      <c r="R7" s="31">
        <f>G7*16*86.4</f>
        <v>1059201.8666666667</v>
      </c>
      <c r="S7" s="29"/>
      <c r="T7" s="31">
        <f>G7*16*86.4</f>
        <v>1059201.8666666667</v>
      </c>
      <c r="U7" s="29"/>
      <c r="V7" s="31">
        <f>G7*16*86.4</f>
        <v>1059201.8666666667</v>
      </c>
      <c r="W7" s="29"/>
      <c r="X7" s="31">
        <f>G7*16*86.4</f>
        <v>1059201.8666666667</v>
      </c>
      <c r="Y7" s="29"/>
      <c r="Z7" s="30"/>
      <c r="AA7" s="29"/>
      <c r="AB7" s="33"/>
      <c r="AC7" s="32"/>
      <c r="AD7" s="33"/>
      <c r="AE7" s="32"/>
      <c r="AF7" s="33"/>
      <c r="AG7" s="55">
        <f>F7*H7</f>
        <v>3216.2</v>
      </c>
      <c r="AH7" s="51">
        <f>I7+J7+K7+L7+M7+N7+O7+P7+Q7+R7+S7+T7+U7+V7+W7+X7+Y7+Z7+AA7+AB7+AC7+AD7+AE7+AF7</f>
        <v>4236807.4666666668</v>
      </c>
    </row>
    <row r="8" spans="1:34" ht="24" customHeight="1" thickBot="1" x14ac:dyDescent="0.3">
      <c r="A8" s="85">
        <v>2</v>
      </c>
      <c r="B8" s="2" t="s">
        <v>17</v>
      </c>
      <c r="C8" s="87">
        <v>1235</v>
      </c>
      <c r="D8" s="4">
        <f t="shared" ref="D8:D16" si="1">C8/86.4</f>
        <v>14.293981481481481</v>
      </c>
      <c r="E8" s="4">
        <f t="shared" ref="E8:E16" si="2">D8/15</f>
        <v>0.95293209876543206</v>
      </c>
      <c r="F8" s="58">
        <v>312.85000000000002</v>
      </c>
      <c r="G8" s="4">
        <f t="shared" ref="G8:G16" si="3">E8*F8</f>
        <v>298.12480709876542</v>
      </c>
      <c r="H8" s="4">
        <v>3</v>
      </c>
      <c r="I8" s="9"/>
      <c r="J8" s="10"/>
      <c r="K8" s="9"/>
      <c r="L8" s="10"/>
      <c r="M8" s="17"/>
      <c r="N8" s="14"/>
      <c r="O8" s="17"/>
      <c r="P8" s="14"/>
      <c r="Q8" s="17"/>
      <c r="R8" s="13">
        <f>G8*16*86.4</f>
        <v>412127.73333333334</v>
      </c>
      <c r="S8" s="17"/>
      <c r="T8" s="14"/>
      <c r="U8" s="17"/>
      <c r="V8" s="13">
        <f>G8*16*86.4</f>
        <v>412127.73333333334</v>
      </c>
      <c r="W8" s="17"/>
      <c r="X8" s="13">
        <f>G8*16*86.4</f>
        <v>412127.73333333334</v>
      </c>
      <c r="Y8" s="17"/>
      <c r="Z8" s="14"/>
      <c r="AA8" s="17"/>
      <c r="AB8" s="10"/>
      <c r="AC8" s="9"/>
      <c r="AD8" s="10"/>
      <c r="AE8" s="9"/>
      <c r="AF8" s="10"/>
      <c r="AG8" s="20">
        <f>F8*H8</f>
        <v>938.55000000000007</v>
      </c>
      <c r="AH8" s="52">
        <f>I8+J8+K8+L8+M8+N8+O8+P8+Q8+R8+S8+T8+U8+V8+W8+X8+Y8+Z8+AA8+AB8+AC8+AD8+AE8+AF8</f>
        <v>1236383.2</v>
      </c>
    </row>
    <row r="9" spans="1:34" ht="40.5" customHeight="1" thickBot="1" x14ac:dyDescent="0.3">
      <c r="A9" s="84">
        <v>3</v>
      </c>
      <c r="B9" s="2" t="s">
        <v>18</v>
      </c>
      <c r="C9" s="87">
        <v>1411</v>
      </c>
      <c r="D9" s="4">
        <f t="shared" si="1"/>
        <v>16.331018518518519</v>
      </c>
      <c r="E9" s="4">
        <f t="shared" si="2"/>
        <v>1.0887345679012346</v>
      </c>
      <c r="F9" s="58"/>
      <c r="G9" s="4">
        <f t="shared" si="3"/>
        <v>0</v>
      </c>
      <c r="H9" s="4">
        <v>2</v>
      </c>
      <c r="I9" s="9"/>
      <c r="J9" s="10"/>
      <c r="K9" s="9"/>
      <c r="L9" s="10"/>
      <c r="M9" s="17"/>
      <c r="N9" s="14"/>
      <c r="O9" s="12">
        <f>G9*15*86.4</f>
        <v>0</v>
      </c>
      <c r="P9" s="14"/>
      <c r="Q9" s="17"/>
      <c r="R9" s="14"/>
      <c r="S9" s="17"/>
      <c r="T9" s="14"/>
      <c r="U9" s="17"/>
      <c r="V9" s="14"/>
      <c r="W9" s="17"/>
      <c r="X9" s="14"/>
      <c r="Y9" s="17"/>
      <c r="Z9" s="14"/>
      <c r="AA9" s="12">
        <f>G9*15*86.4</f>
        <v>0</v>
      </c>
      <c r="AB9" s="10"/>
      <c r="AC9" s="9"/>
      <c r="AD9" s="10"/>
      <c r="AE9" s="9"/>
      <c r="AF9" s="10"/>
      <c r="AG9" s="20">
        <f t="shared" ref="AG9:AG15" si="4">F9*H9</f>
        <v>0</v>
      </c>
      <c r="AH9" s="52">
        <f t="shared" ref="AH9:AH16" si="5">I9+J9+K9+L9+M9+N9+O9+P9+Q9+R9+S9+T9+U9+V9+W9+X9+Y9+Z9+AA9+AB9+AC9+AD9+AE9+AF9</f>
        <v>0</v>
      </c>
    </row>
    <row r="10" spans="1:34" ht="35.25" customHeight="1" x14ac:dyDescent="0.25">
      <c r="A10" s="84">
        <v>4</v>
      </c>
      <c r="B10" s="2" t="s">
        <v>19</v>
      </c>
      <c r="C10" s="87">
        <v>1411</v>
      </c>
      <c r="D10" s="4">
        <f t="shared" si="1"/>
        <v>16.331018518518519</v>
      </c>
      <c r="E10" s="4">
        <f t="shared" si="2"/>
        <v>1.0887345679012346</v>
      </c>
      <c r="F10" s="58"/>
      <c r="G10" s="4">
        <f t="shared" si="3"/>
        <v>0</v>
      </c>
      <c r="H10" s="4">
        <v>2</v>
      </c>
      <c r="I10" s="9"/>
      <c r="J10" s="10"/>
      <c r="K10" s="9"/>
      <c r="L10" s="10"/>
      <c r="M10" s="17"/>
      <c r="N10" s="13">
        <f>G10*15*86.4</f>
        <v>0</v>
      </c>
      <c r="O10" s="17"/>
      <c r="P10" s="13">
        <f>G10*15*86.4</f>
        <v>0</v>
      </c>
      <c r="Q10" s="17"/>
      <c r="R10" s="14"/>
      <c r="S10" s="17"/>
      <c r="T10" s="14"/>
      <c r="U10" s="17"/>
      <c r="V10" s="14"/>
      <c r="W10" s="17"/>
      <c r="X10" s="14"/>
      <c r="Y10" s="17"/>
      <c r="Z10" s="14"/>
      <c r="AA10" s="17"/>
      <c r="AB10" s="10"/>
      <c r="AC10" s="9"/>
      <c r="AD10" s="10"/>
      <c r="AE10" s="9"/>
      <c r="AF10" s="10"/>
      <c r="AG10" s="20">
        <f t="shared" si="4"/>
        <v>0</v>
      </c>
      <c r="AH10" s="52">
        <f t="shared" si="5"/>
        <v>0</v>
      </c>
    </row>
    <row r="11" spans="1:34" ht="24" customHeight="1" thickBot="1" x14ac:dyDescent="0.3">
      <c r="A11" s="85">
        <v>5</v>
      </c>
      <c r="B11" s="2" t="s">
        <v>20</v>
      </c>
      <c r="C11" s="87">
        <v>1411</v>
      </c>
      <c r="D11" s="4">
        <f t="shared" si="1"/>
        <v>16.331018518518519</v>
      </c>
      <c r="E11" s="4">
        <f t="shared" si="2"/>
        <v>1.0887345679012346</v>
      </c>
      <c r="F11" s="58">
        <v>1101.23</v>
      </c>
      <c r="G11" s="4">
        <f t="shared" si="3"/>
        <v>1198.9471682098765</v>
      </c>
      <c r="H11" s="4">
        <v>4</v>
      </c>
      <c r="I11" s="9"/>
      <c r="J11" s="10"/>
      <c r="K11" s="9"/>
      <c r="L11" s="10"/>
      <c r="M11" s="17"/>
      <c r="N11" s="14"/>
      <c r="O11" s="17"/>
      <c r="P11" s="14"/>
      <c r="Q11" s="17"/>
      <c r="R11" s="14"/>
      <c r="S11" s="12">
        <f>G11*15*86.4</f>
        <v>1553835.53</v>
      </c>
      <c r="T11" s="14"/>
      <c r="U11" s="12">
        <f>G11*15*86.4</f>
        <v>1553835.53</v>
      </c>
      <c r="V11" s="14"/>
      <c r="W11" s="12">
        <f>G11*15*86.4</f>
        <v>1553835.53</v>
      </c>
      <c r="X11" s="114">
        <f>G11*16*86.4</f>
        <v>1657424.5653333333</v>
      </c>
      <c r="Y11" s="112"/>
      <c r="Z11" s="14"/>
      <c r="AA11" s="17"/>
      <c r="AB11" s="10"/>
      <c r="AC11" s="9"/>
      <c r="AD11" s="10"/>
      <c r="AE11" s="9"/>
      <c r="AF11" s="10"/>
      <c r="AG11" s="20">
        <f t="shared" si="4"/>
        <v>4404.92</v>
      </c>
      <c r="AH11" s="52">
        <f>I11+J11+K11+L11+M11+N11+O11+P11+Q11+R11+S11+T11+U11+V11+W11+X11+Y11+Z11+AA11+AB11+AC11+AD11+AE11+AF11</f>
        <v>6318931.1553333327</v>
      </c>
    </row>
    <row r="12" spans="1:34" ht="35.25" customHeight="1" thickBot="1" x14ac:dyDescent="0.3">
      <c r="A12" s="84">
        <v>6</v>
      </c>
      <c r="B12" s="2" t="s">
        <v>21</v>
      </c>
      <c r="C12" s="87">
        <v>1235</v>
      </c>
      <c r="D12" s="4">
        <f t="shared" si="1"/>
        <v>14.293981481481481</v>
      </c>
      <c r="E12" s="4">
        <f t="shared" si="2"/>
        <v>0.95293209876543206</v>
      </c>
      <c r="F12" s="58">
        <v>50.32</v>
      </c>
      <c r="G12" s="4">
        <f t="shared" si="3"/>
        <v>47.95154320987654</v>
      </c>
      <c r="H12" s="4">
        <v>4</v>
      </c>
      <c r="I12" s="9"/>
      <c r="J12" s="10"/>
      <c r="K12" s="9"/>
      <c r="L12" s="10"/>
      <c r="M12" s="17"/>
      <c r="N12" s="14"/>
      <c r="O12" s="17"/>
      <c r="P12" s="14"/>
      <c r="Q12" s="17"/>
      <c r="R12" s="13">
        <f>G12*16*86.4</f>
        <v>66288.213333333333</v>
      </c>
      <c r="S12" s="12">
        <f>G12*15*86.4</f>
        <v>62145.200000000004</v>
      </c>
      <c r="T12" s="14"/>
      <c r="U12" s="17"/>
      <c r="V12" s="13">
        <f>G12*16*86.4</f>
        <v>66288.213333333333</v>
      </c>
      <c r="W12" s="17"/>
      <c r="X12" s="13">
        <f>G12*16*86.4</f>
        <v>66288.213333333333</v>
      </c>
      <c r="Y12" s="112"/>
      <c r="Z12" s="14"/>
      <c r="AA12" s="17"/>
      <c r="AB12" s="10"/>
      <c r="AC12" s="9"/>
      <c r="AD12" s="10"/>
      <c r="AE12" s="9"/>
      <c r="AF12" s="10"/>
      <c r="AG12" s="20">
        <f t="shared" si="4"/>
        <v>201.28</v>
      </c>
      <c r="AH12" s="52">
        <f t="shared" si="5"/>
        <v>261009.83999999997</v>
      </c>
    </row>
    <row r="13" spans="1:34" ht="24" customHeight="1" x14ac:dyDescent="0.25">
      <c r="A13" s="84">
        <v>7</v>
      </c>
      <c r="B13" s="2" t="s">
        <v>22</v>
      </c>
      <c r="C13" s="87">
        <v>1411</v>
      </c>
      <c r="D13" s="4">
        <f t="shared" si="1"/>
        <v>16.331018518518519</v>
      </c>
      <c r="E13" s="4">
        <f t="shared" si="2"/>
        <v>1.0887345679012346</v>
      </c>
      <c r="F13" s="58">
        <v>0.82</v>
      </c>
      <c r="G13" s="4">
        <f t="shared" si="3"/>
        <v>0.89276234567901225</v>
      </c>
      <c r="H13" s="4">
        <v>2</v>
      </c>
      <c r="I13" s="9"/>
      <c r="J13" s="10"/>
      <c r="K13" s="9"/>
      <c r="L13" s="10"/>
      <c r="M13" s="17"/>
      <c r="N13" s="14"/>
      <c r="O13" s="17"/>
      <c r="P13" s="14"/>
      <c r="Q13" s="17"/>
      <c r="R13" s="14"/>
      <c r="S13" s="17"/>
      <c r="T13" s="13">
        <f>G13*16*86.4</f>
        <v>1234.1546666666666</v>
      </c>
      <c r="U13" s="17"/>
      <c r="V13" s="13">
        <f>G13*16*86.4</f>
        <v>1234.1546666666666</v>
      </c>
      <c r="W13" s="17"/>
      <c r="X13" s="14"/>
      <c r="Y13" s="112"/>
      <c r="Z13" s="14"/>
      <c r="AA13" s="17"/>
      <c r="AB13" s="10"/>
      <c r="AC13" s="9"/>
      <c r="AD13" s="10"/>
      <c r="AE13" s="9"/>
      <c r="AF13" s="10"/>
      <c r="AG13" s="20">
        <f t="shared" si="4"/>
        <v>1.64</v>
      </c>
      <c r="AH13" s="52">
        <f t="shared" si="5"/>
        <v>2468.3093333333331</v>
      </c>
    </row>
    <row r="14" spans="1:34" ht="24" customHeight="1" thickBot="1" x14ac:dyDescent="0.3">
      <c r="A14" s="85">
        <v>8</v>
      </c>
      <c r="B14" s="2" t="s">
        <v>23</v>
      </c>
      <c r="C14" s="87">
        <v>1411</v>
      </c>
      <c r="D14" s="4">
        <f t="shared" si="1"/>
        <v>16.331018518518519</v>
      </c>
      <c r="E14" s="4">
        <f t="shared" si="2"/>
        <v>1.0887345679012346</v>
      </c>
      <c r="F14" s="58">
        <v>1</v>
      </c>
      <c r="G14" s="4">
        <f t="shared" si="3"/>
        <v>1.0887345679012346</v>
      </c>
      <c r="H14" s="4">
        <v>3</v>
      </c>
      <c r="I14" s="9"/>
      <c r="J14" s="10"/>
      <c r="K14" s="9"/>
      <c r="L14" s="10"/>
      <c r="M14" s="17"/>
      <c r="N14" s="14"/>
      <c r="O14" s="17"/>
      <c r="P14" s="14"/>
      <c r="Q14" s="17"/>
      <c r="R14" s="14"/>
      <c r="S14" s="12">
        <f>E14*15*86.4</f>
        <v>1411.0000000000002</v>
      </c>
      <c r="T14" s="14"/>
      <c r="U14" s="12">
        <f>G14*15*86.4</f>
        <v>1411.0000000000002</v>
      </c>
      <c r="V14" s="14"/>
      <c r="W14" s="12">
        <f>G14*15*86.4</f>
        <v>1411.0000000000002</v>
      </c>
      <c r="X14" s="14"/>
      <c r="Y14" s="112"/>
      <c r="Z14" s="14"/>
      <c r="AA14" s="17"/>
      <c r="AB14" s="10"/>
      <c r="AC14" s="9"/>
      <c r="AD14" s="10"/>
      <c r="AE14" s="9"/>
      <c r="AF14" s="10"/>
      <c r="AG14" s="20">
        <f t="shared" si="4"/>
        <v>3</v>
      </c>
      <c r="AH14" s="52">
        <f t="shared" si="5"/>
        <v>4233.0000000000009</v>
      </c>
    </row>
    <row r="15" spans="1:34" ht="24" customHeight="1" thickBot="1" x14ac:dyDescent="0.3">
      <c r="A15" s="84">
        <v>9</v>
      </c>
      <c r="B15" s="2" t="s">
        <v>24</v>
      </c>
      <c r="C15" s="87">
        <v>1411</v>
      </c>
      <c r="D15" s="4">
        <f t="shared" si="1"/>
        <v>16.331018518518519</v>
      </c>
      <c r="E15" s="4">
        <f t="shared" si="2"/>
        <v>1.0887345679012346</v>
      </c>
      <c r="F15" s="58">
        <v>18.39</v>
      </c>
      <c r="G15" s="4">
        <f t="shared" si="3"/>
        <v>20.021828703703704</v>
      </c>
      <c r="H15" s="4">
        <v>5</v>
      </c>
      <c r="I15" s="9"/>
      <c r="J15" s="10"/>
      <c r="K15" s="9"/>
      <c r="L15" s="10"/>
      <c r="M15" s="17"/>
      <c r="N15" s="14"/>
      <c r="O15" s="17"/>
      <c r="P15" s="14"/>
      <c r="Q15" s="12">
        <f>G15*15*86.4</f>
        <v>25948.29</v>
      </c>
      <c r="R15" s="14"/>
      <c r="S15" s="12">
        <f>G15*15*86.4</f>
        <v>25948.29</v>
      </c>
      <c r="T15" s="14"/>
      <c r="U15" s="12">
        <f>G15*15*86.4</f>
        <v>25948.29</v>
      </c>
      <c r="V15" s="14"/>
      <c r="W15" s="12">
        <f>G15*15*86.4</f>
        <v>25948.29</v>
      </c>
      <c r="X15" s="14"/>
      <c r="Y15" s="114">
        <f>G15*15*86.4</f>
        <v>25948.29</v>
      </c>
      <c r="Z15" s="14"/>
      <c r="AA15" s="17"/>
      <c r="AB15" s="10"/>
      <c r="AC15" s="9"/>
      <c r="AD15" s="10"/>
      <c r="AE15" s="9"/>
      <c r="AF15" s="10"/>
      <c r="AG15" s="20">
        <f t="shared" si="4"/>
        <v>91.95</v>
      </c>
      <c r="AH15" s="52">
        <f t="shared" si="5"/>
        <v>129741.45000000001</v>
      </c>
    </row>
    <row r="16" spans="1:34" ht="24" customHeight="1" thickBot="1" x14ac:dyDescent="0.3">
      <c r="A16" s="84">
        <v>10</v>
      </c>
      <c r="B16" s="2" t="s">
        <v>25</v>
      </c>
      <c r="C16" s="88">
        <v>1411</v>
      </c>
      <c r="D16" s="69">
        <f t="shared" si="1"/>
        <v>16.331018518518519</v>
      </c>
      <c r="E16" s="69">
        <f t="shared" si="2"/>
        <v>1.0887345679012346</v>
      </c>
      <c r="F16" s="70">
        <v>39.69</v>
      </c>
      <c r="G16" s="69">
        <f t="shared" si="3"/>
        <v>43.211874999999999</v>
      </c>
      <c r="H16" s="69">
        <v>4</v>
      </c>
      <c r="I16" s="71"/>
      <c r="J16" s="72"/>
      <c r="K16" s="71"/>
      <c r="L16" s="72"/>
      <c r="M16" s="73"/>
      <c r="N16" s="74"/>
      <c r="O16" s="73"/>
      <c r="P16" s="74"/>
      <c r="Q16" s="73"/>
      <c r="R16" s="75">
        <f>G16*16*86.4</f>
        <v>59736.096000000005</v>
      </c>
      <c r="S16" s="76">
        <f>G16*15*86.4</f>
        <v>56002.590000000004</v>
      </c>
      <c r="T16" s="74"/>
      <c r="U16" s="76">
        <f>G16*15*86.4</f>
        <v>56002.590000000004</v>
      </c>
      <c r="V16" s="74"/>
      <c r="W16" s="76">
        <f>G16*15*86.4</f>
        <v>56002.590000000004</v>
      </c>
      <c r="X16" s="74"/>
      <c r="Y16" s="113"/>
      <c r="Z16" s="74"/>
      <c r="AA16" s="73"/>
      <c r="AB16" s="72"/>
      <c r="AC16" s="71"/>
      <c r="AD16" s="72"/>
      <c r="AE16" s="71"/>
      <c r="AF16" s="72"/>
      <c r="AG16" s="77">
        <f>F16*H16</f>
        <v>158.76</v>
      </c>
      <c r="AH16" s="78">
        <f t="shared" si="5"/>
        <v>227743.86600000001</v>
      </c>
    </row>
    <row r="17" spans="1:34" ht="30.75" thickBot="1" x14ac:dyDescent="0.3">
      <c r="A17" s="85">
        <v>11</v>
      </c>
      <c r="B17" s="97" t="s">
        <v>53</v>
      </c>
      <c r="C17" s="89"/>
      <c r="D17" s="79"/>
      <c r="E17" s="79"/>
      <c r="F17" s="80"/>
      <c r="G17" s="79"/>
      <c r="H17" s="79"/>
      <c r="I17" s="137" t="s">
        <v>48</v>
      </c>
      <c r="J17" s="138"/>
      <c r="K17" s="138"/>
      <c r="L17" s="138"/>
      <c r="M17" s="139"/>
      <c r="N17" s="140" t="s">
        <v>49</v>
      </c>
      <c r="O17" s="141"/>
      <c r="P17" s="141"/>
      <c r="Q17" s="141"/>
      <c r="R17" s="141"/>
      <c r="S17" s="141"/>
      <c r="T17" s="141"/>
      <c r="U17" s="141"/>
      <c r="V17" s="141"/>
      <c r="W17" s="141"/>
      <c r="X17" s="141"/>
      <c r="Y17" s="141"/>
      <c r="Z17" s="141"/>
      <c r="AA17" s="142"/>
      <c r="AB17" s="137" t="s">
        <v>48</v>
      </c>
      <c r="AC17" s="138"/>
      <c r="AD17" s="138"/>
      <c r="AE17" s="138"/>
      <c r="AF17" s="139"/>
      <c r="AG17" s="96"/>
      <c r="AH17" s="81"/>
    </row>
    <row r="18" spans="1:34" ht="36.75" customHeight="1" thickBot="1" x14ac:dyDescent="0.3">
      <c r="A18" s="84">
        <v>12</v>
      </c>
      <c r="B18" s="2" t="s">
        <v>31</v>
      </c>
      <c r="C18" s="90"/>
      <c r="D18" s="42"/>
      <c r="E18" s="42"/>
      <c r="F18" s="42"/>
      <c r="G18" s="43"/>
      <c r="H18" s="44"/>
      <c r="I18" s="102">
        <f>I7+I8+I9+I10+I11+I12+I13+I14+I15+I16+I24+I25+I26</f>
        <v>5356800</v>
      </c>
      <c r="J18" s="102">
        <f t="shared" ref="J18:AF18" si="6">J7+J8+J9+J10+J11+J12+J13+J14+J15+J16+J24+J25+J26</f>
        <v>5356800</v>
      </c>
      <c r="K18" s="102">
        <f t="shared" si="6"/>
        <v>6177600</v>
      </c>
      <c r="L18" s="102">
        <f t="shared" si="6"/>
        <v>6177600</v>
      </c>
      <c r="M18" s="102">
        <f t="shared" si="6"/>
        <v>8704800</v>
      </c>
      <c r="N18" s="102">
        <f t="shared" si="6"/>
        <v>8704800</v>
      </c>
      <c r="O18" s="102">
        <f t="shared" si="6"/>
        <v>5508000</v>
      </c>
      <c r="P18" s="102">
        <f t="shared" si="6"/>
        <v>5508000</v>
      </c>
      <c r="Q18" s="102">
        <f t="shared" si="6"/>
        <v>5857948.29</v>
      </c>
      <c r="R18" s="102">
        <f t="shared" si="6"/>
        <v>7429353.9093333334</v>
      </c>
      <c r="S18" s="102">
        <f t="shared" si="6"/>
        <v>2347342.6100000003</v>
      </c>
      <c r="T18" s="102">
        <f t="shared" si="6"/>
        <v>1708436.0213333333</v>
      </c>
      <c r="U18" s="102">
        <f t="shared" si="6"/>
        <v>6994147.4100000001</v>
      </c>
      <c r="V18" s="102">
        <f t="shared" si="6"/>
        <v>6895801.9680000003</v>
      </c>
      <c r="W18" s="102">
        <f t="shared" si="6"/>
        <v>1637197.4100000001</v>
      </c>
      <c r="X18" s="102">
        <f>X7+X8+X9+X10+X11+X12+X13+X14+X15+X16+X24+X25+X26</f>
        <v>3195042.3786666668</v>
      </c>
      <c r="Y18" s="111">
        <f>Y7+Y8+Y9+Y10+Y11+Y12+Y13+Y14+Y15+Y16+Y24+Y25+Y26</f>
        <v>10393948.289999999</v>
      </c>
      <c r="Z18" s="102">
        <f t="shared" si="6"/>
        <v>10368000</v>
      </c>
      <c r="AA18" s="102">
        <f t="shared" si="6"/>
        <v>8704800</v>
      </c>
      <c r="AB18" s="102">
        <f t="shared" si="6"/>
        <v>8704800</v>
      </c>
      <c r="AC18" s="102">
        <f t="shared" si="6"/>
        <v>8424000</v>
      </c>
      <c r="AD18" s="102">
        <f t="shared" si="6"/>
        <v>8424000</v>
      </c>
      <c r="AE18" s="102">
        <f t="shared" si="6"/>
        <v>6696000</v>
      </c>
      <c r="AF18" s="102">
        <f t="shared" si="6"/>
        <v>6696000</v>
      </c>
      <c r="AG18" s="98">
        <f>AG7+AG8+AG9+AG10+AG11+AG12+AG13+AG14+AG15+AG16</f>
        <v>9016.3000000000011</v>
      </c>
      <c r="AH18" s="54">
        <f>I18+J18+K18+L18+M18+N18+O18+P18+Q18+R18+S18+T18+U18+V18+W18+X18+Y18+Z18+AA18+AB18+AC18+AD18+AE18+AF18</f>
        <v>155971218.28733334</v>
      </c>
    </row>
    <row r="19" spans="1:34" ht="24" customHeight="1" x14ac:dyDescent="0.25">
      <c r="A19" s="84">
        <v>13</v>
      </c>
      <c r="B19" s="2" t="s">
        <v>32</v>
      </c>
      <c r="C19" s="91"/>
      <c r="D19" s="7"/>
      <c r="E19" s="7"/>
      <c r="F19" s="7"/>
      <c r="G19" s="7"/>
      <c r="H19" s="19"/>
      <c r="I19" s="103">
        <v>0.9</v>
      </c>
      <c r="J19" s="103">
        <f>I19</f>
        <v>0.9</v>
      </c>
      <c r="K19" s="103">
        <v>0.9</v>
      </c>
      <c r="L19" s="103">
        <f t="shared" ref="L19:L22" si="7">K19</f>
        <v>0.9</v>
      </c>
      <c r="M19" s="103">
        <v>0.9</v>
      </c>
      <c r="N19" s="103">
        <f t="shared" ref="N19:N22" si="8">M19</f>
        <v>0.9</v>
      </c>
      <c r="O19" s="103">
        <v>0.9</v>
      </c>
      <c r="P19" s="103">
        <f t="shared" ref="P19:P22" si="9">O19</f>
        <v>0.9</v>
      </c>
      <c r="Q19" s="103">
        <v>0.9</v>
      </c>
      <c r="R19" s="103">
        <f t="shared" ref="R19:R22" si="10">Q19</f>
        <v>0.9</v>
      </c>
      <c r="S19" s="103">
        <v>0.9</v>
      </c>
      <c r="T19" s="103">
        <f t="shared" ref="T19:T22" si="11">S19</f>
        <v>0.9</v>
      </c>
      <c r="U19" s="103">
        <v>0.9</v>
      </c>
      <c r="V19" s="103">
        <f t="shared" ref="V19:V22" si="12">U19</f>
        <v>0.9</v>
      </c>
      <c r="W19" s="103">
        <v>0.9</v>
      </c>
      <c r="X19" s="103">
        <f t="shared" ref="X19:X22" si="13">W19</f>
        <v>0.9</v>
      </c>
      <c r="Y19" s="103">
        <v>0.9</v>
      </c>
      <c r="Z19" s="103">
        <f t="shared" ref="Z19:Z22" si="14">Y19</f>
        <v>0.9</v>
      </c>
      <c r="AA19" s="103">
        <v>0.9</v>
      </c>
      <c r="AB19" s="103">
        <f t="shared" ref="AB19:AB22" si="15">AA19</f>
        <v>0.9</v>
      </c>
      <c r="AC19" s="103">
        <v>0.9</v>
      </c>
      <c r="AD19" s="103">
        <f t="shared" ref="AD19:AD22" si="16">AC19</f>
        <v>0.9</v>
      </c>
      <c r="AE19" s="103">
        <v>0.9</v>
      </c>
      <c r="AF19" s="103">
        <f t="shared" ref="AF19:AF22" si="17">AE19</f>
        <v>0.9</v>
      </c>
      <c r="AG19" s="99"/>
      <c r="AH19" s="15"/>
    </row>
    <row r="20" spans="1:34" ht="24" customHeight="1" thickBot="1" x14ac:dyDescent="0.3">
      <c r="A20" s="85">
        <v>14</v>
      </c>
      <c r="B20" s="2" t="s">
        <v>33</v>
      </c>
      <c r="C20" s="92"/>
      <c r="D20" s="5"/>
      <c r="E20" s="5"/>
      <c r="F20" s="5"/>
      <c r="G20" s="6"/>
      <c r="H20" s="18"/>
      <c r="I20" s="104">
        <v>0.9</v>
      </c>
      <c r="J20" s="104">
        <f>I20</f>
        <v>0.9</v>
      </c>
      <c r="K20" s="104">
        <v>0.9</v>
      </c>
      <c r="L20" s="104">
        <f t="shared" si="7"/>
        <v>0.9</v>
      </c>
      <c r="M20" s="104">
        <v>0.9</v>
      </c>
      <c r="N20" s="104">
        <f t="shared" si="8"/>
        <v>0.9</v>
      </c>
      <c r="O20" s="104">
        <v>0.9</v>
      </c>
      <c r="P20" s="104">
        <f t="shared" si="9"/>
        <v>0.9</v>
      </c>
      <c r="Q20" s="104">
        <v>0.9</v>
      </c>
      <c r="R20" s="104">
        <f t="shared" si="10"/>
        <v>0.9</v>
      </c>
      <c r="S20" s="104">
        <v>0.9</v>
      </c>
      <c r="T20" s="104">
        <f t="shared" si="11"/>
        <v>0.9</v>
      </c>
      <c r="U20" s="104">
        <v>0.9</v>
      </c>
      <c r="V20" s="104">
        <f t="shared" si="12"/>
        <v>0.9</v>
      </c>
      <c r="W20" s="104">
        <v>0.9</v>
      </c>
      <c r="X20" s="104">
        <f t="shared" si="13"/>
        <v>0.9</v>
      </c>
      <c r="Y20" s="104">
        <v>0.9</v>
      </c>
      <c r="Z20" s="104">
        <f t="shared" si="14"/>
        <v>0.9</v>
      </c>
      <c r="AA20" s="104">
        <v>0.9</v>
      </c>
      <c r="AB20" s="104">
        <f t="shared" si="15"/>
        <v>0.9</v>
      </c>
      <c r="AC20" s="104">
        <v>0.9</v>
      </c>
      <c r="AD20" s="104">
        <f t="shared" si="16"/>
        <v>0.9</v>
      </c>
      <c r="AE20" s="104">
        <v>0.9</v>
      </c>
      <c r="AF20" s="104">
        <f t="shared" si="17"/>
        <v>0.9</v>
      </c>
      <c r="AG20" s="99"/>
      <c r="AH20" s="15"/>
    </row>
    <row r="21" spans="1:34" ht="24" customHeight="1" thickBot="1" x14ac:dyDescent="0.3">
      <c r="A21" s="84">
        <v>15</v>
      </c>
      <c r="B21" s="2" t="s">
        <v>34</v>
      </c>
      <c r="C21" s="91"/>
      <c r="D21" s="7"/>
      <c r="E21" s="7"/>
      <c r="F21" s="7"/>
      <c r="G21" s="7"/>
      <c r="H21" s="19"/>
      <c r="I21" s="105">
        <v>0.85</v>
      </c>
      <c r="J21" s="105">
        <f>I21</f>
        <v>0.85</v>
      </c>
      <c r="K21" s="105">
        <v>0.85</v>
      </c>
      <c r="L21" s="105">
        <f t="shared" si="7"/>
        <v>0.85</v>
      </c>
      <c r="M21" s="105">
        <v>0.85</v>
      </c>
      <c r="N21" s="105">
        <f t="shared" si="8"/>
        <v>0.85</v>
      </c>
      <c r="O21" s="105">
        <v>0.85</v>
      </c>
      <c r="P21" s="105">
        <f t="shared" si="9"/>
        <v>0.85</v>
      </c>
      <c r="Q21" s="105">
        <v>0.85</v>
      </c>
      <c r="R21" s="105">
        <f t="shared" si="10"/>
        <v>0.85</v>
      </c>
      <c r="S21" s="105">
        <v>0.85</v>
      </c>
      <c r="T21" s="105">
        <f t="shared" si="11"/>
        <v>0.85</v>
      </c>
      <c r="U21" s="105">
        <v>0.85</v>
      </c>
      <c r="V21" s="105">
        <f t="shared" si="12"/>
        <v>0.85</v>
      </c>
      <c r="W21" s="105">
        <v>0.85</v>
      </c>
      <c r="X21" s="105">
        <f t="shared" si="13"/>
        <v>0.85</v>
      </c>
      <c r="Y21" s="105">
        <v>0.85</v>
      </c>
      <c r="Z21" s="105">
        <f t="shared" si="14"/>
        <v>0.85</v>
      </c>
      <c r="AA21" s="105">
        <v>0.85</v>
      </c>
      <c r="AB21" s="105">
        <f t="shared" si="15"/>
        <v>0.85</v>
      </c>
      <c r="AC21" s="105">
        <v>0.85</v>
      </c>
      <c r="AD21" s="105">
        <f t="shared" si="16"/>
        <v>0.85</v>
      </c>
      <c r="AE21" s="105">
        <v>0.85</v>
      </c>
      <c r="AF21" s="105">
        <f t="shared" si="17"/>
        <v>0.85</v>
      </c>
      <c r="AG21" s="99"/>
      <c r="AH21" s="15"/>
    </row>
    <row r="22" spans="1:34" ht="34.5" customHeight="1" x14ac:dyDescent="0.25">
      <c r="A22" s="84">
        <v>16</v>
      </c>
      <c r="B22" s="2" t="s">
        <v>35</v>
      </c>
      <c r="C22" s="91"/>
      <c r="D22" s="7"/>
      <c r="E22" s="7"/>
      <c r="F22" s="7"/>
      <c r="G22" s="7"/>
      <c r="H22" s="19"/>
      <c r="I22" s="105">
        <v>0.83</v>
      </c>
      <c r="J22" s="105">
        <f>I22</f>
        <v>0.83</v>
      </c>
      <c r="K22" s="105">
        <v>0.83</v>
      </c>
      <c r="L22" s="105">
        <f t="shared" si="7"/>
        <v>0.83</v>
      </c>
      <c r="M22" s="105">
        <v>0.83</v>
      </c>
      <c r="N22" s="105">
        <f t="shared" si="8"/>
        <v>0.83</v>
      </c>
      <c r="O22" s="105">
        <v>0.83</v>
      </c>
      <c r="P22" s="105">
        <f t="shared" si="9"/>
        <v>0.83</v>
      </c>
      <c r="Q22" s="105">
        <v>0.83</v>
      </c>
      <c r="R22" s="105">
        <f t="shared" si="10"/>
        <v>0.83</v>
      </c>
      <c r="S22" s="105">
        <v>0.83</v>
      </c>
      <c r="T22" s="105">
        <f t="shared" si="11"/>
        <v>0.83</v>
      </c>
      <c r="U22" s="105">
        <v>0.83</v>
      </c>
      <c r="V22" s="105">
        <f t="shared" si="12"/>
        <v>0.83</v>
      </c>
      <c r="W22" s="105">
        <v>0.83</v>
      </c>
      <c r="X22" s="105">
        <f t="shared" si="13"/>
        <v>0.83</v>
      </c>
      <c r="Y22" s="105">
        <v>0.83</v>
      </c>
      <c r="Z22" s="105">
        <f t="shared" si="14"/>
        <v>0.83</v>
      </c>
      <c r="AA22" s="105">
        <v>0.83</v>
      </c>
      <c r="AB22" s="105">
        <f t="shared" si="15"/>
        <v>0.83</v>
      </c>
      <c r="AC22" s="105">
        <v>0.83</v>
      </c>
      <c r="AD22" s="105">
        <f t="shared" si="16"/>
        <v>0.83</v>
      </c>
      <c r="AE22" s="105">
        <v>0.83</v>
      </c>
      <c r="AF22" s="105">
        <f t="shared" si="17"/>
        <v>0.83</v>
      </c>
      <c r="AG22" s="99"/>
      <c r="AH22" s="15"/>
    </row>
    <row r="23" spans="1:34" ht="24" customHeight="1" thickBot="1" x14ac:dyDescent="0.3">
      <c r="A23" s="85">
        <v>17</v>
      </c>
      <c r="B23" s="2" t="s">
        <v>36</v>
      </c>
      <c r="C23" s="91"/>
      <c r="D23" s="7"/>
      <c r="E23" s="7"/>
      <c r="F23" s="7"/>
      <c r="G23" s="7"/>
      <c r="H23" s="19"/>
      <c r="I23" s="105">
        <f>I19*I20*I21*I22</f>
        <v>0.57145499999999994</v>
      </c>
      <c r="J23" s="105">
        <f>J19*J20*J21*J22</f>
        <v>0.57145499999999994</v>
      </c>
      <c r="K23" s="105">
        <f t="shared" ref="K23:AF23" si="18">K19*K20*K21*K22</f>
        <v>0.57145499999999994</v>
      </c>
      <c r="L23" s="105">
        <f t="shared" si="18"/>
        <v>0.57145499999999994</v>
      </c>
      <c r="M23" s="105">
        <f t="shared" si="18"/>
        <v>0.57145499999999994</v>
      </c>
      <c r="N23" s="105">
        <f t="shared" si="18"/>
        <v>0.57145499999999994</v>
      </c>
      <c r="O23" s="105">
        <f>O19*O20*O21*O22</f>
        <v>0.57145499999999994</v>
      </c>
      <c r="P23" s="105">
        <f t="shared" si="18"/>
        <v>0.57145499999999994</v>
      </c>
      <c r="Q23" s="105">
        <f t="shared" si="18"/>
        <v>0.57145499999999994</v>
      </c>
      <c r="R23" s="105">
        <f t="shared" si="18"/>
        <v>0.57145499999999994</v>
      </c>
      <c r="S23" s="105">
        <f t="shared" si="18"/>
        <v>0.57145499999999994</v>
      </c>
      <c r="T23" s="105">
        <f t="shared" si="18"/>
        <v>0.57145499999999994</v>
      </c>
      <c r="U23" s="105">
        <f t="shared" si="18"/>
        <v>0.57145499999999994</v>
      </c>
      <c r="V23" s="105">
        <f t="shared" si="18"/>
        <v>0.57145499999999994</v>
      </c>
      <c r="W23" s="105">
        <f t="shared" si="18"/>
        <v>0.57145499999999994</v>
      </c>
      <c r="X23" s="105">
        <f t="shared" si="18"/>
        <v>0.57145499999999994</v>
      </c>
      <c r="Y23" s="105">
        <f t="shared" si="18"/>
        <v>0.57145499999999994</v>
      </c>
      <c r="Z23" s="105">
        <f t="shared" si="18"/>
        <v>0.57145499999999994</v>
      </c>
      <c r="AA23" s="105">
        <f t="shared" si="18"/>
        <v>0.57145499999999994</v>
      </c>
      <c r="AB23" s="105">
        <f t="shared" si="18"/>
        <v>0.57145499999999994</v>
      </c>
      <c r="AC23" s="105">
        <f t="shared" si="18"/>
        <v>0.57145499999999994</v>
      </c>
      <c r="AD23" s="105">
        <f t="shared" si="18"/>
        <v>0.57145499999999994</v>
      </c>
      <c r="AE23" s="105">
        <f t="shared" si="18"/>
        <v>0.57145499999999994</v>
      </c>
      <c r="AF23" s="105">
        <f t="shared" si="18"/>
        <v>0.57145499999999994</v>
      </c>
      <c r="AG23" s="99"/>
      <c r="AH23" s="15"/>
    </row>
    <row r="24" spans="1:34" ht="33.75" thickBot="1" x14ac:dyDescent="0.3">
      <c r="A24" s="84">
        <v>18</v>
      </c>
      <c r="B24" s="82" t="s">
        <v>50</v>
      </c>
      <c r="C24" s="91"/>
      <c r="D24" s="7"/>
      <c r="E24" s="7"/>
      <c r="F24" s="7"/>
      <c r="G24" s="7"/>
      <c r="H24" s="19"/>
      <c r="I24" s="106"/>
      <c r="J24" s="106"/>
      <c r="K24" s="106"/>
      <c r="L24" s="106"/>
      <c r="M24" s="106"/>
      <c r="N24" s="106"/>
      <c r="O24" s="106"/>
      <c r="P24" s="106"/>
      <c r="Q24" s="106"/>
      <c r="R24" s="106"/>
      <c r="S24" s="106"/>
      <c r="T24" s="106"/>
      <c r="U24" s="106"/>
      <c r="V24" s="106"/>
      <c r="W24" s="106"/>
      <c r="X24" s="106"/>
      <c r="Y24" s="106"/>
      <c r="Z24" s="106"/>
      <c r="AA24" s="106"/>
      <c r="AB24" s="106"/>
      <c r="AC24" s="106"/>
      <c r="AD24" s="106"/>
      <c r="AE24" s="106"/>
      <c r="AF24" s="106"/>
      <c r="AG24" s="152" t="s">
        <v>56</v>
      </c>
      <c r="AH24" s="153"/>
    </row>
    <row r="25" spans="1:34" ht="33" x14ac:dyDescent="0.25">
      <c r="A25" s="84">
        <v>19</v>
      </c>
      <c r="B25" s="82" t="s">
        <v>51</v>
      </c>
      <c r="C25" s="91"/>
      <c r="D25" s="7"/>
      <c r="E25" s="7"/>
      <c r="F25" s="7"/>
      <c r="G25" s="7"/>
      <c r="H25" s="19"/>
      <c r="I25" s="105"/>
      <c r="J25" s="105"/>
      <c r="K25" s="105"/>
      <c r="L25" s="105"/>
      <c r="M25" s="105"/>
      <c r="N25" s="105"/>
      <c r="O25" s="105"/>
      <c r="P25" s="105"/>
      <c r="Q25" s="105"/>
      <c r="R25" s="105"/>
      <c r="S25" s="105"/>
      <c r="T25" s="105"/>
      <c r="U25" s="105">
        <v>150</v>
      </c>
      <c r="V25" s="105">
        <v>150</v>
      </c>
      <c r="W25" s="105"/>
      <c r="X25" s="105"/>
      <c r="Y25" s="105"/>
      <c r="Z25" s="105"/>
      <c r="AA25" s="105"/>
      <c r="AB25" s="105"/>
      <c r="AC25" s="105"/>
      <c r="AD25" s="105"/>
      <c r="AE25" s="105"/>
      <c r="AF25" s="105"/>
      <c r="AG25" s="154"/>
      <c r="AH25" s="155"/>
    </row>
    <row r="26" spans="1:34" ht="33.75" thickBot="1" x14ac:dyDescent="0.3">
      <c r="A26" s="85">
        <f t="shared" ref="A26" si="19">A25+1</f>
        <v>20</v>
      </c>
      <c r="B26" s="82" t="s">
        <v>52</v>
      </c>
      <c r="C26" s="91"/>
      <c r="D26" s="7"/>
      <c r="E26" s="7"/>
      <c r="F26" s="7"/>
      <c r="G26" s="7"/>
      <c r="H26" s="19"/>
      <c r="I26" s="110">
        <v>5356800</v>
      </c>
      <c r="J26" s="110">
        <v>5356800</v>
      </c>
      <c r="K26" s="106">
        <v>6177600</v>
      </c>
      <c r="L26" s="106">
        <v>6177600</v>
      </c>
      <c r="M26" s="110">
        <v>8704800</v>
      </c>
      <c r="N26" s="110">
        <v>8704800</v>
      </c>
      <c r="O26" s="110">
        <v>5508000</v>
      </c>
      <c r="P26" s="110">
        <v>5508000</v>
      </c>
      <c r="Q26" s="110">
        <v>5832000</v>
      </c>
      <c r="R26" s="110">
        <v>5832000</v>
      </c>
      <c r="S26" s="106">
        <v>648000</v>
      </c>
      <c r="T26" s="106">
        <v>648000</v>
      </c>
      <c r="U26" s="106">
        <v>5356800</v>
      </c>
      <c r="V26" s="106">
        <v>5356800</v>
      </c>
      <c r="W26" s="105"/>
      <c r="X26" s="105"/>
      <c r="Y26" s="106">
        <v>10368000</v>
      </c>
      <c r="Z26" s="106">
        <v>10368000</v>
      </c>
      <c r="AA26" s="106">
        <v>8704800</v>
      </c>
      <c r="AB26" s="106">
        <v>8704800</v>
      </c>
      <c r="AC26" s="106">
        <v>8424000</v>
      </c>
      <c r="AD26" s="106">
        <v>8424000</v>
      </c>
      <c r="AE26" s="106">
        <v>6696000</v>
      </c>
      <c r="AF26" s="106">
        <v>6696000</v>
      </c>
      <c r="AG26" s="156"/>
      <c r="AH26" s="157"/>
    </row>
    <row r="27" spans="1:34" ht="34.5" customHeight="1" thickBot="1" x14ac:dyDescent="0.3">
      <c r="A27" s="84">
        <v>21</v>
      </c>
      <c r="B27" s="2" t="s">
        <v>37</v>
      </c>
      <c r="C27" s="91"/>
      <c r="D27" s="7"/>
      <c r="E27" s="7"/>
      <c r="F27" s="7"/>
      <c r="G27" s="7"/>
      <c r="H27" s="19"/>
      <c r="I27" s="107">
        <f>I18/I23</f>
        <v>9373966.454051502</v>
      </c>
      <c r="J27" s="107">
        <f>J18/J23</f>
        <v>9373966.454051502</v>
      </c>
      <c r="K27" s="107">
        <f t="shared" ref="K27:AE27" si="20">K18/K23</f>
        <v>10810300.023623908</v>
      </c>
      <c r="L27" s="107">
        <f t="shared" si="20"/>
        <v>10810300.023623908</v>
      </c>
      <c r="M27" s="107">
        <f t="shared" si="20"/>
        <v>15232695.48783369</v>
      </c>
      <c r="N27" s="107">
        <f t="shared" si="20"/>
        <v>15232695.48783369</v>
      </c>
      <c r="O27" s="107">
        <f>O18/O23</f>
        <v>9638554.2168674711</v>
      </c>
      <c r="P27" s="107">
        <f t="shared" si="20"/>
        <v>9638554.2168674711</v>
      </c>
      <c r="Q27" s="107">
        <f t="shared" si="20"/>
        <v>10250935.401737671</v>
      </c>
      <c r="R27" s="107">
        <f t="shared" si="20"/>
        <v>13000768.055810753</v>
      </c>
      <c r="S27" s="107">
        <f t="shared" si="20"/>
        <v>4107659.5882440447</v>
      </c>
      <c r="T27" s="107">
        <f t="shared" si="20"/>
        <v>2989624.767187851</v>
      </c>
      <c r="U27" s="107">
        <f t="shared" si="20"/>
        <v>12239191.904874401</v>
      </c>
      <c r="V27" s="107">
        <f t="shared" si="20"/>
        <v>12067095.340840489</v>
      </c>
      <c r="W27" s="107">
        <f t="shared" si="20"/>
        <v>2864962.9629629636</v>
      </c>
      <c r="X27" s="107">
        <f t="shared" si="20"/>
        <v>5591065.5758837825</v>
      </c>
      <c r="Y27" s="107">
        <f t="shared" si="20"/>
        <v>18188568.286216762</v>
      </c>
      <c r="Z27" s="107">
        <f t="shared" si="20"/>
        <v>18143160.878809359</v>
      </c>
      <c r="AA27" s="107">
        <f t="shared" si="20"/>
        <v>15232695.48783369</v>
      </c>
      <c r="AB27" s="107">
        <f t="shared" si="20"/>
        <v>15232695.48783369</v>
      </c>
      <c r="AC27" s="107">
        <f t="shared" si="20"/>
        <v>14741318.214032603</v>
      </c>
      <c r="AD27" s="107">
        <f t="shared" si="20"/>
        <v>14741318.214032603</v>
      </c>
      <c r="AE27" s="107">
        <f t="shared" si="20"/>
        <v>11717458.067564376</v>
      </c>
      <c r="AF27" s="107">
        <f>AF18/AF23</f>
        <v>11717458.067564376</v>
      </c>
      <c r="AG27" s="100"/>
      <c r="AH27" s="11">
        <f>I27+J27+K27+L27+M27+N27+O27+P27+Q27+R27+S27+T27+U27+V27+W27+X27+Y27+Z27+AA27+AB27+AC27+AD27+AE27+AF27</f>
        <v>272937008.66618252</v>
      </c>
    </row>
    <row r="28" spans="1:34" ht="38.25" customHeight="1" thickBot="1" x14ac:dyDescent="0.3">
      <c r="A28" s="84">
        <v>22</v>
      </c>
      <c r="B28" s="2" t="s">
        <v>38</v>
      </c>
      <c r="C28" s="93"/>
      <c r="D28" s="25"/>
      <c r="E28" s="25"/>
      <c r="F28" s="25"/>
      <c r="G28" s="25"/>
      <c r="H28" s="26"/>
      <c r="I28" s="107">
        <f>I27/(15*86400)</f>
        <v>7.2329988071385047</v>
      </c>
      <c r="J28" s="107">
        <f>J27/(15*86400)</f>
        <v>7.2329988071385047</v>
      </c>
      <c r="K28" s="107">
        <f t="shared" ref="K28:AF28" si="21">K27/(15*86400)</f>
        <v>8.3412808824258544</v>
      </c>
      <c r="L28" s="107">
        <f t="shared" si="21"/>
        <v>8.3412808824258544</v>
      </c>
      <c r="M28" s="107">
        <f t="shared" si="21"/>
        <v>11.75362306160007</v>
      </c>
      <c r="N28" s="107">
        <f t="shared" si="21"/>
        <v>11.75362306160007</v>
      </c>
      <c r="O28" s="107">
        <f t="shared" si="21"/>
        <v>7.4371560315335428</v>
      </c>
      <c r="P28" s="107">
        <f t="shared" si="21"/>
        <v>7.4371560315335428</v>
      </c>
      <c r="Q28" s="107">
        <f t="shared" si="21"/>
        <v>7.9096723778840055</v>
      </c>
      <c r="R28" s="107">
        <f t="shared" si="21"/>
        <v>10.03145683318731</v>
      </c>
      <c r="S28" s="107">
        <f t="shared" si="21"/>
        <v>3.1694904230278125</v>
      </c>
      <c r="T28" s="107">
        <f t="shared" si="21"/>
        <v>2.3068092339412432</v>
      </c>
      <c r="U28" s="107">
        <f t="shared" si="21"/>
        <v>9.443820914254939</v>
      </c>
      <c r="V28" s="107">
        <f t="shared" si="21"/>
        <v>9.3110303555867961</v>
      </c>
      <c r="W28" s="107">
        <f t="shared" si="21"/>
        <v>2.2106195701874718</v>
      </c>
      <c r="X28" s="107">
        <f t="shared" si="21"/>
        <v>4.3140938085523013</v>
      </c>
      <c r="Y28" s="107">
        <f t="shared" si="21"/>
        <v>14.034389109735155</v>
      </c>
      <c r="Z28" s="107">
        <f t="shared" si="21"/>
        <v>13.999352529945494</v>
      </c>
      <c r="AA28" s="107">
        <f t="shared" si="21"/>
        <v>11.75362306160007</v>
      </c>
      <c r="AB28" s="107">
        <f t="shared" si="21"/>
        <v>11.75362306160007</v>
      </c>
      <c r="AC28" s="107">
        <f t="shared" si="21"/>
        <v>11.374473930580713</v>
      </c>
      <c r="AD28" s="107">
        <f t="shared" si="21"/>
        <v>11.374473930580713</v>
      </c>
      <c r="AE28" s="107">
        <f t="shared" si="21"/>
        <v>9.0412485089231289</v>
      </c>
      <c r="AF28" s="107">
        <f t="shared" si="21"/>
        <v>9.0412485089231289</v>
      </c>
      <c r="AG28" s="101"/>
      <c r="AH28" s="34"/>
    </row>
  </sheetData>
  <mergeCells count="28">
    <mergeCell ref="AG24:AH26"/>
    <mergeCell ref="AB17:AF17"/>
    <mergeCell ref="H4:H5"/>
    <mergeCell ref="M4:N4"/>
    <mergeCell ref="O4:P4"/>
    <mergeCell ref="I17:M17"/>
    <mergeCell ref="N17:AA17"/>
    <mergeCell ref="D4:D5"/>
    <mergeCell ref="E4:E5"/>
    <mergeCell ref="F4:F5"/>
    <mergeCell ref="B4:B5"/>
    <mergeCell ref="C4:C5"/>
    <mergeCell ref="AG4:AH4"/>
    <mergeCell ref="A1:AH1"/>
    <mergeCell ref="A2:AH2"/>
    <mergeCell ref="A3:AH3"/>
    <mergeCell ref="G4:G5"/>
    <mergeCell ref="I4:J4"/>
    <mergeCell ref="K4:L4"/>
    <mergeCell ref="U4:V4"/>
    <mergeCell ref="W4:X4"/>
    <mergeCell ref="Y4:Z4"/>
    <mergeCell ref="AE4:AF4"/>
    <mergeCell ref="S4:T4"/>
    <mergeCell ref="AA4:AB4"/>
    <mergeCell ref="AC4:AD4"/>
    <mergeCell ref="A4:A5"/>
    <mergeCell ref="Q4:R4"/>
  </mergeCells>
  <pageMargins left="0.25" right="0.25" top="0.75" bottom="0.75" header="0.3" footer="0.3"/>
  <pageSetup paperSize="9" scale="4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304D07-5598-4780-9991-D78D4DD9A21E}">
  <dimension ref="A1:AH28"/>
  <sheetViews>
    <sheetView topLeftCell="H1" zoomScale="60" zoomScaleNormal="60" workbookViewId="0">
      <selection activeCell="AF31" sqref="AF31"/>
    </sheetView>
  </sheetViews>
  <sheetFormatPr defaultRowHeight="15" x14ac:dyDescent="0.25"/>
  <cols>
    <col min="1" max="1" width="4.5703125" customWidth="1"/>
    <col min="2" max="2" width="32" customWidth="1"/>
    <col min="3" max="3" width="7.42578125" customWidth="1"/>
    <col min="6" max="6" width="9.85546875" customWidth="1"/>
    <col min="9" max="10" width="15.140625" bestFit="1" customWidth="1"/>
    <col min="11" max="12" width="16.85546875" bestFit="1" customWidth="1"/>
    <col min="13" max="20" width="17.7109375" bestFit="1" customWidth="1"/>
    <col min="21" max="21" width="13.7109375" bestFit="1" customWidth="1"/>
    <col min="22" max="22" width="14.7109375" bestFit="1" customWidth="1"/>
    <col min="23" max="23" width="13.7109375" bestFit="1" customWidth="1"/>
    <col min="24" max="24" width="14.7109375" bestFit="1" customWidth="1"/>
    <col min="25" max="32" width="17.7109375" bestFit="1" customWidth="1"/>
    <col min="33" max="33" width="11.28515625" customWidth="1"/>
    <col min="34" max="34" width="16.85546875" bestFit="1" customWidth="1"/>
  </cols>
  <sheetData>
    <row r="1" spans="1:34" ht="19.5" x14ac:dyDescent="0.35">
      <c r="A1" s="117" t="s">
        <v>55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  <c r="U1" s="118"/>
      <c r="V1" s="118"/>
      <c r="W1" s="118"/>
      <c r="X1" s="118"/>
      <c r="Y1" s="118"/>
      <c r="Z1" s="118"/>
      <c r="AA1" s="118"/>
      <c r="AB1" s="118"/>
      <c r="AC1" s="118"/>
      <c r="AD1" s="118"/>
      <c r="AE1" s="118"/>
      <c r="AF1" s="118"/>
      <c r="AG1" s="118"/>
      <c r="AH1" s="119"/>
    </row>
    <row r="2" spans="1:34" ht="18" x14ac:dyDescent="0.25">
      <c r="A2" s="120" t="s">
        <v>0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  <c r="S2" s="121"/>
      <c r="T2" s="121"/>
      <c r="U2" s="121"/>
      <c r="V2" s="121"/>
      <c r="W2" s="121"/>
      <c r="X2" s="121"/>
      <c r="Y2" s="121"/>
      <c r="Z2" s="121"/>
      <c r="AA2" s="121"/>
      <c r="AB2" s="121"/>
      <c r="AC2" s="121"/>
      <c r="AD2" s="121"/>
      <c r="AE2" s="121"/>
      <c r="AF2" s="121"/>
      <c r="AG2" s="121"/>
      <c r="AH2" s="122"/>
    </row>
    <row r="3" spans="1:34" ht="18.75" thickBot="1" x14ac:dyDescent="0.3">
      <c r="A3" s="123" t="s">
        <v>26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4"/>
      <c r="R3" s="124"/>
      <c r="S3" s="124"/>
      <c r="T3" s="124"/>
      <c r="U3" s="124"/>
      <c r="V3" s="124"/>
      <c r="W3" s="124"/>
      <c r="X3" s="124"/>
      <c r="Y3" s="124"/>
      <c r="Z3" s="124"/>
      <c r="AA3" s="124"/>
      <c r="AB3" s="124"/>
      <c r="AC3" s="124"/>
      <c r="AD3" s="124"/>
      <c r="AE3" s="124"/>
      <c r="AF3" s="124"/>
      <c r="AG3" s="124"/>
      <c r="AH3" s="125"/>
    </row>
    <row r="4" spans="1:34" ht="66.75" customHeight="1" thickBot="1" x14ac:dyDescent="0.3">
      <c r="A4" s="133" t="s">
        <v>1</v>
      </c>
      <c r="B4" s="133" t="s">
        <v>2</v>
      </c>
      <c r="C4" s="133" t="s">
        <v>3</v>
      </c>
      <c r="D4" s="149" t="s">
        <v>27</v>
      </c>
      <c r="E4" s="149" t="s">
        <v>28</v>
      </c>
      <c r="F4" s="149" t="s">
        <v>29</v>
      </c>
      <c r="G4" s="149" t="s">
        <v>30</v>
      </c>
      <c r="H4" s="149" t="s">
        <v>39</v>
      </c>
      <c r="I4" s="147" t="s">
        <v>41</v>
      </c>
      <c r="J4" s="148"/>
      <c r="K4" s="147" t="s">
        <v>40</v>
      </c>
      <c r="L4" s="151"/>
      <c r="M4" s="143" t="s">
        <v>4</v>
      </c>
      <c r="N4" s="144"/>
      <c r="O4" s="143" t="s">
        <v>5</v>
      </c>
      <c r="P4" s="144"/>
      <c r="Q4" s="143" t="s">
        <v>6</v>
      </c>
      <c r="R4" s="144"/>
      <c r="S4" s="143" t="s">
        <v>7</v>
      </c>
      <c r="T4" s="144"/>
      <c r="U4" s="143" t="s">
        <v>8</v>
      </c>
      <c r="V4" s="144"/>
      <c r="W4" s="143" t="s">
        <v>9</v>
      </c>
      <c r="X4" s="144"/>
      <c r="Y4" s="143" t="s">
        <v>10</v>
      </c>
      <c r="Z4" s="144"/>
      <c r="AA4" s="143" t="s">
        <v>11</v>
      </c>
      <c r="AB4" s="144"/>
      <c r="AC4" s="143" t="s">
        <v>42</v>
      </c>
      <c r="AD4" s="144"/>
      <c r="AE4" s="143" t="s">
        <v>12</v>
      </c>
      <c r="AF4" s="144"/>
      <c r="AG4" s="145" t="s">
        <v>43</v>
      </c>
      <c r="AH4" s="146"/>
    </row>
    <row r="5" spans="1:34" ht="32.25" customHeight="1" thickBot="1" x14ac:dyDescent="0.3">
      <c r="A5" s="134"/>
      <c r="B5" s="134"/>
      <c r="C5" s="134"/>
      <c r="D5" s="134"/>
      <c r="E5" s="134"/>
      <c r="F5" s="150"/>
      <c r="G5" s="134"/>
      <c r="H5" s="150"/>
      <c r="I5" s="21" t="s">
        <v>13</v>
      </c>
      <c r="J5" s="22" t="s">
        <v>14</v>
      </c>
      <c r="K5" s="21" t="s">
        <v>13</v>
      </c>
      <c r="L5" s="23" t="s">
        <v>14</v>
      </c>
      <c r="M5" s="21" t="s">
        <v>13</v>
      </c>
      <c r="N5" s="22" t="s">
        <v>14</v>
      </c>
      <c r="O5" s="21" t="s">
        <v>13</v>
      </c>
      <c r="P5" s="22" t="s">
        <v>15</v>
      </c>
      <c r="Q5" s="21" t="s">
        <v>13</v>
      </c>
      <c r="R5" s="28" t="s">
        <v>14</v>
      </c>
      <c r="S5" s="21" t="s">
        <v>13</v>
      </c>
      <c r="T5" s="22" t="s">
        <v>15</v>
      </c>
      <c r="U5" s="21" t="s">
        <v>13</v>
      </c>
      <c r="V5" s="22" t="s">
        <v>14</v>
      </c>
      <c r="W5" s="21" t="s">
        <v>13</v>
      </c>
      <c r="X5" s="22" t="s">
        <v>14</v>
      </c>
      <c r="Y5" s="21" t="s">
        <v>13</v>
      </c>
      <c r="Z5" s="22" t="s">
        <v>15</v>
      </c>
      <c r="AA5" s="21" t="s">
        <v>13</v>
      </c>
      <c r="AB5" s="22" t="s">
        <v>14</v>
      </c>
      <c r="AC5" s="21" t="s">
        <v>13</v>
      </c>
      <c r="AD5" s="22" t="s">
        <v>15</v>
      </c>
      <c r="AE5" s="21" t="s">
        <v>13</v>
      </c>
      <c r="AF5" s="22" t="s">
        <v>14</v>
      </c>
      <c r="AG5" s="50" t="s">
        <v>44</v>
      </c>
      <c r="AH5" s="50" t="s">
        <v>45</v>
      </c>
    </row>
    <row r="6" spans="1:34" ht="15.75" thickBot="1" x14ac:dyDescent="0.3">
      <c r="A6" s="60">
        <v>1</v>
      </c>
      <c r="B6" s="60">
        <f>A6+1</f>
        <v>2</v>
      </c>
      <c r="C6" s="60">
        <f t="shared" ref="C6:AH6" si="0">B6+1</f>
        <v>3</v>
      </c>
      <c r="D6" s="60">
        <f t="shared" si="0"/>
        <v>4</v>
      </c>
      <c r="E6" s="60">
        <f t="shared" si="0"/>
        <v>5</v>
      </c>
      <c r="F6" s="60">
        <f t="shared" si="0"/>
        <v>6</v>
      </c>
      <c r="G6" s="60">
        <f t="shared" si="0"/>
        <v>7</v>
      </c>
      <c r="H6" s="60">
        <f t="shared" si="0"/>
        <v>8</v>
      </c>
      <c r="I6" s="60">
        <f t="shared" si="0"/>
        <v>9</v>
      </c>
      <c r="J6" s="60">
        <f t="shared" si="0"/>
        <v>10</v>
      </c>
      <c r="K6" s="60">
        <f t="shared" si="0"/>
        <v>11</v>
      </c>
      <c r="L6" s="60">
        <f t="shared" si="0"/>
        <v>12</v>
      </c>
      <c r="M6" s="60">
        <f t="shared" si="0"/>
        <v>13</v>
      </c>
      <c r="N6" s="60">
        <f t="shared" si="0"/>
        <v>14</v>
      </c>
      <c r="O6" s="60">
        <f t="shared" si="0"/>
        <v>15</v>
      </c>
      <c r="P6" s="60">
        <f t="shared" si="0"/>
        <v>16</v>
      </c>
      <c r="Q6" s="60">
        <f t="shared" si="0"/>
        <v>17</v>
      </c>
      <c r="R6" s="60">
        <f t="shared" si="0"/>
        <v>18</v>
      </c>
      <c r="S6" s="60">
        <f t="shared" si="0"/>
        <v>19</v>
      </c>
      <c r="T6" s="60">
        <f t="shared" si="0"/>
        <v>20</v>
      </c>
      <c r="U6" s="60">
        <f t="shared" si="0"/>
        <v>21</v>
      </c>
      <c r="V6" s="60">
        <f t="shared" si="0"/>
        <v>22</v>
      </c>
      <c r="W6" s="60">
        <f t="shared" si="0"/>
        <v>23</v>
      </c>
      <c r="X6" s="60">
        <f t="shared" si="0"/>
        <v>24</v>
      </c>
      <c r="Y6" s="60">
        <f t="shared" si="0"/>
        <v>25</v>
      </c>
      <c r="Z6" s="60">
        <f t="shared" si="0"/>
        <v>26</v>
      </c>
      <c r="AA6" s="60">
        <f t="shared" si="0"/>
        <v>27</v>
      </c>
      <c r="AB6" s="60">
        <f t="shared" si="0"/>
        <v>28</v>
      </c>
      <c r="AC6" s="60">
        <f t="shared" si="0"/>
        <v>29</v>
      </c>
      <c r="AD6" s="60">
        <f t="shared" si="0"/>
        <v>30</v>
      </c>
      <c r="AE6" s="60">
        <f t="shared" si="0"/>
        <v>31</v>
      </c>
      <c r="AF6" s="60">
        <f t="shared" si="0"/>
        <v>32</v>
      </c>
      <c r="AG6" s="60">
        <f t="shared" si="0"/>
        <v>33</v>
      </c>
      <c r="AH6" s="60">
        <f t="shared" si="0"/>
        <v>34</v>
      </c>
    </row>
    <row r="7" spans="1:34" ht="24" customHeight="1" x14ac:dyDescent="0.25">
      <c r="A7" s="35">
        <v>1</v>
      </c>
      <c r="B7" s="45" t="s">
        <v>16</v>
      </c>
      <c r="C7" s="46">
        <v>1235</v>
      </c>
      <c r="D7" s="47">
        <f>C7/86.4</f>
        <v>14.293981481481481</v>
      </c>
      <c r="E7" s="47">
        <f>D7/15</f>
        <v>0.95293209876543206</v>
      </c>
      <c r="F7" s="57">
        <v>220.32</v>
      </c>
      <c r="G7" s="47">
        <f>E7*F7</f>
        <v>209.95</v>
      </c>
      <c r="H7" s="47">
        <v>4</v>
      </c>
      <c r="I7" s="32"/>
      <c r="J7" s="33"/>
      <c r="K7" s="32"/>
      <c r="L7" s="33"/>
      <c r="M7" s="29"/>
      <c r="N7" s="30"/>
      <c r="O7" s="29"/>
      <c r="P7" s="30"/>
      <c r="Q7" s="29"/>
      <c r="R7" s="31">
        <f>G7*16*86.4</f>
        <v>290234.88</v>
      </c>
      <c r="S7" s="29"/>
      <c r="T7" s="31">
        <f>G7*16*86.4</f>
        <v>290234.88</v>
      </c>
      <c r="U7" s="29"/>
      <c r="V7" s="31">
        <f>G7*16*86.4</f>
        <v>290234.88</v>
      </c>
      <c r="W7" s="29"/>
      <c r="X7" s="31">
        <f>G7*16*86.4</f>
        <v>290234.88</v>
      </c>
      <c r="Y7" s="29"/>
      <c r="Z7" s="30"/>
      <c r="AA7" s="29"/>
      <c r="AB7" s="33"/>
      <c r="AC7" s="32"/>
      <c r="AD7" s="33"/>
      <c r="AE7" s="32"/>
      <c r="AF7" s="33"/>
      <c r="AG7" s="55">
        <f>F7*H7</f>
        <v>881.28</v>
      </c>
      <c r="AH7" s="51">
        <f>I7+J7+K7+L7+M7+N7+O7+P7+Q7+R7+S7+T7+U7+V7+W7+X7+Y7+Z7+AA7+AB7+AC7+AD7+AE7+AF7</f>
        <v>1160939.52</v>
      </c>
    </row>
    <row r="8" spans="1:34" ht="24" customHeight="1" thickBot="1" x14ac:dyDescent="0.3">
      <c r="A8" s="27">
        <v>2</v>
      </c>
      <c r="B8" s="2" t="s">
        <v>17</v>
      </c>
      <c r="C8" s="3">
        <v>1235</v>
      </c>
      <c r="D8" s="4">
        <f t="shared" ref="D8:D16" si="1">C8/86.4</f>
        <v>14.293981481481481</v>
      </c>
      <c r="E8" s="4">
        <f t="shared" ref="E8:E16" si="2">D8/15</f>
        <v>0.95293209876543206</v>
      </c>
      <c r="F8" s="58">
        <v>24.23</v>
      </c>
      <c r="G8" s="4">
        <f t="shared" ref="G8:G16" si="3">E8*F8</f>
        <v>23.089544753086418</v>
      </c>
      <c r="H8" s="4">
        <v>3</v>
      </c>
      <c r="I8" s="9"/>
      <c r="J8" s="10"/>
      <c r="K8" s="9"/>
      <c r="L8" s="10"/>
      <c r="M8" s="17"/>
      <c r="N8" s="14"/>
      <c r="O8" s="17"/>
      <c r="P8" s="14"/>
      <c r="Q8" s="17"/>
      <c r="R8" s="13">
        <f>G8*16*86.4</f>
        <v>31918.986666666668</v>
      </c>
      <c r="S8" s="17"/>
      <c r="T8" s="14"/>
      <c r="U8" s="17"/>
      <c r="V8" s="13">
        <f>G8*16*86.4</f>
        <v>31918.986666666668</v>
      </c>
      <c r="W8" s="17"/>
      <c r="X8" s="13">
        <f>G8*16*86.4</f>
        <v>31918.986666666668</v>
      </c>
      <c r="Y8" s="17"/>
      <c r="Z8" s="14"/>
      <c r="AA8" s="17"/>
      <c r="AB8" s="10"/>
      <c r="AC8" s="9"/>
      <c r="AD8" s="10"/>
      <c r="AE8" s="9"/>
      <c r="AF8" s="10"/>
      <c r="AG8" s="20">
        <f>F8*H8</f>
        <v>72.69</v>
      </c>
      <c r="AH8" s="52">
        <f>I8+J8+K8+L8+M8+N8+O8+P8+Q8+R8+S8+T8+U8+V8+W8+X8+Y8+Z8+AA8+AB8+AC8+AD8+AE8+AF8</f>
        <v>95756.96</v>
      </c>
    </row>
    <row r="9" spans="1:34" ht="24" customHeight="1" thickBot="1" x14ac:dyDescent="0.3">
      <c r="A9" s="35">
        <v>3</v>
      </c>
      <c r="B9" s="2" t="s">
        <v>18</v>
      </c>
      <c r="C9" s="3">
        <v>1411</v>
      </c>
      <c r="D9" s="4">
        <f t="shared" si="1"/>
        <v>16.331018518518519</v>
      </c>
      <c r="E9" s="4">
        <f t="shared" si="2"/>
        <v>1.0887345679012346</v>
      </c>
      <c r="F9" s="58"/>
      <c r="G9" s="4">
        <f t="shared" si="3"/>
        <v>0</v>
      </c>
      <c r="H9" s="4">
        <v>2</v>
      </c>
      <c r="I9" s="9"/>
      <c r="J9" s="10"/>
      <c r="K9" s="9"/>
      <c r="L9" s="10"/>
      <c r="M9" s="17"/>
      <c r="N9" s="14"/>
      <c r="O9" s="12">
        <f>G9*15*86.4</f>
        <v>0</v>
      </c>
      <c r="P9" s="14"/>
      <c r="Q9" s="17"/>
      <c r="R9" s="14"/>
      <c r="S9" s="17"/>
      <c r="T9" s="14"/>
      <c r="U9" s="17"/>
      <c r="V9" s="14"/>
      <c r="W9" s="17"/>
      <c r="X9" s="14"/>
      <c r="Y9" s="17"/>
      <c r="Z9" s="14"/>
      <c r="AA9" s="12">
        <f>G9*15*86.4</f>
        <v>0</v>
      </c>
      <c r="AB9" s="10"/>
      <c r="AC9" s="9"/>
      <c r="AD9" s="10"/>
      <c r="AE9" s="9"/>
      <c r="AF9" s="10"/>
      <c r="AG9" s="20">
        <f t="shared" ref="AG9:AG15" si="4">F9*H9</f>
        <v>0</v>
      </c>
      <c r="AH9" s="52">
        <f t="shared" ref="AH9:AH16" si="5">I9+J9+K9+L9+M9+N9+O9+P9+Q9+R9+S9+T9+U9+V9+W9+X9+Y9+Z9+AA9+AB9+AC9+AD9+AE9+AF9</f>
        <v>0</v>
      </c>
    </row>
    <row r="10" spans="1:34" ht="24" customHeight="1" x14ac:dyDescent="0.25">
      <c r="A10" s="35">
        <v>4</v>
      </c>
      <c r="B10" s="2" t="s">
        <v>19</v>
      </c>
      <c r="C10" s="3">
        <v>1411</v>
      </c>
      <c r="D10" s="4">
        <f t="shared" si="1"/>
        <v>16.331018518518519</v>
      </c>
      <c r="E10" s="4">
        <f t="shared" si="2"/>
        <v>1.0887345679012346</v>
      </c>
      <c r="F10" s="58"/>
      <c r="G10" s="4">
        <f t="shared" si="3"/>
        <v>0</v>
      </c>
      <c r="H10" s="4">
        <v>2</v>
      </c>
      <c r="I10" s="9"/>
      <c r="J10" s="10"/>
      <c r="K10" s="9"/>
      <c r="L10" s="10"/>
      <c r="M10" s="17"/>
      <c r="N10" s="13">
        <f>G10*15*86.4</f>
        <v>0</v>
      </c>
      <c r="O10" s="17"/>
      <c r="P10" s="13">
        <f>G10*15*86.4</f>
        <v>0</v>
      </c>
      <c r="Q10" s="17"/>
      <c r="R10" s="14"/>
      <c r="S10" s="17"/>
      <c r="T10" s="14"/>
      <c r="U10" s="17"/>
      <c r="V10" s="14"/>
      <c r="W10" s="17"/>
      <c r="X10" s="14"/>
      <c r="Y10" s="17"/>
      <c r="Z10" s="14"/>
      <c r="AA10" s="17"/>
      <c r="AB10" s="10"/>
      <c r="AC10" s="9"/>
      <c r="AD10" s="10"/>
      <c r="AE10" s="9"/>
      <c r="AF10" s="10"/>
      <c r="AG10" s="20">
        <f t="shared" si="4"/>
        <v>0</v>
      </c>
      <c r="AH10" s="52">
        <f t="shared" si="5"/>
        <v>0</v>
      </c>
    </row>
    <row r="11" spans="1:34" ht="24" customHeight="1" thickBot="1" x14ac:dyDescent="0.3">
      <c r="A11" s="27">
        <v>5</v>
      </c>
      <c r="B11" s="2" t="s">
        <v>20</v>
      </c>
      <c r="C11" s="3">
        <v>1411</v>
      </c>
      <c r="D11" s="4">
        <f t="shared" si="1"/>
        <v>16.331018518518519</v>
      </c>
      <c r="E11" s="4">
        <f t="shared" si="2"/>
        <v>1.0887345679012346</v>
      </c>
      <c r="F11" s="58">
        <v>1134.76</v>
      </c>
      <c r="G11" s="4">
        <f t="shared" si="3"/>
        <v>1235.4524382716049</v>
      </c>
      <c r="H11" s="4">
        <v>4</v>
      </c>
      <c r="I11" s="9"/>
      <c r="J11" s="10"/>
      <c r="K11" s="9"/>
      <c r="L11" s="10"/>
      <c r="M11" s="17"/>
      <c r="N11" s="14"/>
      <c r="O11" s="17"/>
      <c r="P11" s="14"/>
      <c r="Q11" s="17"/>
      <c r="R11" s="14"/>
      <c r="S11" s="12">
        <f>G11*15*86.4</f>
        <v>1601146.36</v>
      </c>
      <c r="T11" s="12">
        <f>H11*15*86.4</f>
        <v>5184</v>
      </c>
      <c r="U11" s="12">
        <f>G11*15*86.4</f>
        <v>1601146.36</v>
      </c>
      <c r="V11" s="14"/>
      <c r="W11" s="12">
        <f>G11*15*86.4</f>
        <v>1601146.36</v>
      </c>
      <c r="X11" s="12">
        <f>G11*15*86.4</f>
        <v>1601146.36</v>
      </c>
      <c r="Y11" s="17"/>
      <c r="Z11" s="14"/>
      <c r="AA11" s="17"/>
      <c r="AB11" s="10"/>
      <c r="AC11" s="9"/>
      <c r="AD11" s="10"/>
      <c r="AE11" s="9"/>
      <c r="AF11" s="10"/>
      <c r="AG11" s="20">
        <f t="shared" si="4"/>
        <v>4539.04</v>
      </c>
      <c r="AH11" s="52">
        <f t="shared" si="5"/>
        <v>6409769.4400000004</v>
      </c>
    </row>
    <row r="12" spans="1:34" ht="24" customHeight="1" thickBot="1" x14ac:dyDescent="0.3">
      <c r="A12" s="35">
        <v>6</v>
      </c>
      <c r="B12" s="2" t="s">
        <v>21</v>
      </c>
      <c r="C12" s="3">
        <v>1235</v>
      </c>
      <c r="D12" s="4">
        <f t="shared" si="1"/>
        <v>14.293981481481481</v>
      </c>
      <c r="E12" s="4">
        <f t="shared" si="2"/>
        <v>0.95293209876543206</v>
      </c>
      <c r="F12" s="58"/>
      <c r="G12" s="4">
        <f t="shared" si="3"/>
        <v>0</v>
      </c>
      <c r="H12" s="4">
        <v>4</v>
      </c>
      <c r="I12" s="9"/>
      <c r="J12" s="10"/>
      <c r="K12" s="9"/>
      <c r="L12" s="10"/>
      <c r="M12" s="17"/>
      <c r="N12" s="14"/>
      <c r="O12" s="17"/>
      <c r="P12" s="14"/>
      <c r="Q12" s="17"/>
      <c r="R12" s="13">
        <f>G12*16*86.4</f>
        <v>0</v>
      </c>
      <c r="S12" s="12">
        <f>G12*15*86.4</f>
        <v>0</v>
      </c>
      <c r="T12" s="14"/>
      <c r="U12" s="17"/>
      <c r="V12" s="13">
        <f>G1220*86.4</f>
        <v>0</v>
      </c>
      <c r="W12" s="17"/>
      <c r="X12" s="13">
        <f>G12*16*86.4</f>
        <v>0</v>
      </c>
      <c r="Y12" s="17"/>
      <c r="Z12" s="14"/>
      <c r="AA12" s="17"/>
      <c r="AB12" s="10"/>
      <c r="AC12" s="9"/>
      <c r="AD12" s="10"/>
      <c r="AE12" s="9"/>
      <c r="AF12" s="10"/>
      <c r="AG12" s="20">
        <f t="shared" si="4"/>
        <v>0</v>
      </c>
      <c r="AH12" s="52">
        <f t="shared" si="5"/>
        <v>0</v>
      </c>
    </row>
    <row r="13" spans="1:34" ht="24" customHeight="1" x14ac:dyDescent="0.25">
      <c r="A13" s="35">
        <v>7</v>
      </c>
      <c r="B13" s="2" t="s">
        <v>22</v>
      </c>
      <c r="C13" s="3">
        <v>1411</v>
      </c>
      <c r="D13" s="4">
        <f t="shared" si="1"/>
        <v>16.331018518518519</v>
      </c>
      <c r="E13" s="4">
        <f t="shared" si="2"/>
        <v>1.0887345679012346</v>
      </c>
      <c r="F13" s="58"/>
      <c r="G13" s="4">
        <f t="shared" si="3"/>
        <v>0</v>
      </c>
      <c r="H13" s="4">
        <v>2</v>
      </c>
      <c r="I13" s="9"/>
      <c r="J13" s="10"/>
      <c r="K13" s="9"/>
      <c r="L13" s="10"/>
      <c r="M13" s="17"/>
      <c r="N13" s="14"/>
      <c r="O13" s="17"/>
      <c r="P13" s="14"/>
      <c r="Q13" s="17"/>
      <c r="R13" s="14"/>
      <c r="S13" s="17"/>
      <c r="T13" s="13">
        <f>G13*16*86.4</f>
        <v>0</v>
      </c>
      <c r="U13" s="17"/>
      <c r="V13" s="13">
        <f>G13*16*86.4</f>
        <v>0</v>
      </c>
      <c r="W13" s="17"/>
      <c r="X13" s="14"/>
      <c r="Y13" s="17"/>
      <c r="Z13" s="14"/>
      <c r="AA13" s="17"/>
      <c r="AB13" s="10"/>
      <c r="AC13" s="9"/>
      <c r="AD13" s="10"/>
      <c r="AE13" s="9"/>
      <c r="AF13" s="10"/>
      <c r="AG13" s="20">
        <f t="shared" si="4"/>
        <v>0</v>
      </c>
      <c r="AH13" s="52">
        <f t="shared" si="5"/>
        <v>0</v>
      </c>
    </row>
    <row r="14" spans="1:34" ht="24" customHeight="1" thickBot="1" x14ac:dyDescent="0.3">
      <c r="A14" s="27">
        <v>8</v>
      </c>
      <c r="B14" s="2" t="s">
        <v>23</v>
      </c>
      <c r="C14" s="3">
        <v>1411</v>
      </c>
      <c r="D14" s="4">
        <f t="shared" si="1"/>
        <v>16.331018518518519</v>
      </c>
      <c r="E14" s="4">
        <f t="shared" si="2"/>
        <v>1.0887345679012346</v>
      </c>
      <c r="F14" s="58">
        <v>0.7</v>
      </c>
      <c r="G14" s="4">
        <f t="shared" si="3"/>
        <v>0.76211419753086418</v>
      </c>
      <c r="H14" s="4">
        <v>3</v>
      </c>
      <c r="I14" s="9"/>
      <c r="J14" s="10"/>
      <c r="K14" s="9"/>
      <c r="L14" s="10"/>
      <c r="M14" s="17"/>
      <c r="N14" s="14"/>
      <c r="O14" s="17"/>
      <c r="P14" s="14"/>
      <c r="Q14" s="17"/>
      <c r="R14" s="14"/>
      <c r="S14" s="12">
        <f>G14*15*86.4</f>
        <v>987.69999999999993</v>
      </c>
      <c r="T14" s="14"/>
      <c r="U14" s="12">
        <f>G14*15*86.4</f>
        <v>987.69999999999993</v>
      </c>
      <c r="V14" s="14"/>
      <c r="W14" s="12">
        <f>G14*15*86.4</f>
        <v>987.69999999999993</v>
      </c>
      <c r="X14" s="14"/>
      <c r="Y14" s="17"/>
      <c r="Z14" s="14"/>
      <c r="AA14" s="17"/>
      <c r="AB14" s="10"/>
      <c r="AC14" s="9"/>
      <c r="AD14" s="10"/>
      <c r="AE14" s="9"/>
      <c r="AF14" s="10"/>
      <c r="AG14" s="20">
        <f t="shared" si="4"/>
        <v>2.0999999999999996</v>
      </c>
      <c r="AH14" s="52">
        <f t="shared" si="5"/>
        <v>2963.1</v>
      </c>
    </row>
    <row r="15" spans="1:34" ht="24" customHeight="1" thickBot="1" x14ac:dyDescent="0.3">
      <c r="A15" s="35">
        <v>9</v>
      </c>
      <c r="B15" s="2" t="s">
        <v>24</v>
      </c>
      <c r="C15" s="3">
        <v>1411</v>
      </c>
      <c r="D15" s="4">
        <f t="shared" si="1"/>
        <v>16.331018518518519</v>
      </c>
      <c r="E15" s="4">
        <f t="shared" si="2"/>
        <v>1.0887345679012346</v>
      </c>
      <c r="F15" s="58">
        <v>0.05</v>
      </c>
      <c r="G15" s="4">
        <f t="shared" si="3"/>
        <v>5.443672839506173E-2</v>
      </c>
      <c r="H15" s="4">
        <v>5</v>
      </c>
      <c r="I15" s="9"/>
      <c r="J15" s="10"/>
      <c r="K15" s="9"/>
      <c r="L15" s="10"/>
      <c r="M15" s="17"/>
      <c r="N15" s="14"/>
      <c r="O15" s="17"/>
      <c r="P15" s="14"/>
      <c r="Q15" s="12">
        <f>G15*15*86.4</f>
        <v>70.550000000000011</v>
      </c>
      <c r="R15" s="14"/>
      <c r="S15" s="12">
        <f>G15*15*86.4</f>
        <v>70.550000000000011</v>
      </c>
      <c r="T15" s="14"/>
      <c r="U15" s="12">
        <f>G15*15*86.4</f>
        <v>70.550000000000011</v>
      </c>
      <c r="V15" s="14"/>
      <c r="W15" s="12">
        <f>G15*15*86.4</f>
        <v>70.550000000000011</v>
      </c>
      <c r="X15" s="14"/>
      <c r="Y15" s="12">
        <f>G15*15*86.4</f>
        <v>70.550000000000011</v>
      </c>
      <c r="Z15" s="14"/>
      <c r="AA15" s="17"/>
      <c r="AB15" s="10"/>
      <c r="AC15" s="9"/>
      <c r="AD15" s="10"/>
      <c r="AE15" s="9"/>
      <c r="AF15" s="10"/>
      <c r="AG15" s="20">
        <f t="shared" si="4"/>
        <v>0.25</v>
      </c>
      <c r="AH15" s="52">
        <f t="shared" si="5"/>
        <v>352.75000000000006</v>
      </c>
    </row>
    <row r="16" spans="1:34" ht="24" customHeight="1" thickBot="1" x14ac:dyDescent="0.3">
      <c r="A16" s="35">
        <v>10</v>
      </c>
      <c r="B16" s="68" t="s">
        <v>25</v>
      </c>
      <c r="C16" s="48">
        <v>1411</v>
      </c>
      <c r="D16" s="49">
        <f t="shared" si="1"/>
        <v>16.331018518518519</v>
      </c>
      <c r="E16" s="49">
        <f t="shared" si="2"/>
        <v>1.0887345679012346</v>
      </c>
      <c r="F16" s="59">
        <v>4.46</v>
      </c>
      <c r="G16" s="49">
        <f t="shared" si="3"/>
        <v>4.8557561728395058</v>
      </c>
      <c r="H16" s="49">
        <v>4</v>
      </c>
      <c r="I16" s="36"/>
      <c r="J16" s="37"/>
      <c r="K16" s="36"/>
      <c r="L16" s="37"/>
      <c r="M16" s="39"/>
      <c r="N16" s="38"/>
      <c r="O16" s="39"/>
      <c r="P16" s="38"/>
      <c r="Q16" s="39"/>
      <c r="R16" s="41">
        <f>G16*16*86.4</f>
        <v>6712.5973333333332</v>
      </c>
      <c r="S16" s="40">
        <f>G16*15*86.4</f>
        <v>6293.0599999999995</v>
      </c>
      <c r="T16" s="38"/>
      <c r="U16" s="40">
        <f>G16*15*86.4</f>
        <v>6293.0599999999995</v>
      </c>
      <c r="V16" s="38"/>
      <c r="W16" s="40">
        <f>G16*15*86.4</f>
        <v>6293.0599999999995</v>
      </c>
      <c r="X16" s="38"/>
      <c r="Y16" s="39"/>
      <c r="Z16" s="38"/>
      <c r="AA16" s="39"/>
      <c r="AB16" s="37"/>
      <c r="AC16" s="36"/>
      <c r="AD16" s="37"/>
      <c r="AE16" s="36"/>
      <c r="AF16" s="37"/>
      <c r="AG16" s="56">
        <f>F16*H16</f>
        <v>17.84</v>
      </c>
      <c r="AH16" s="53">
        <f t="shared" si="5"/>
        <v>25591.777333333332</v>
      </c>
    </row>
    <row r="17" spans="1:34" ht="30.75" thickBot="1" x14ac:dyDescent="0.3">
      <c r="A17" s="85">
        <v>11</v>
      </c>
      <c r="B17" s="97" t="s">
        <v>53</v>
      </c>
      <c r="C17" s="95"/>
      <c r="D17" s="83"/>
      <c r="E17" s="83"/>
      <c r="F17" s="83"/>
      <c r="G17" s="83"/>
      <c r="H17" s="83"/>
      <c r="I17" s="137" t="s">
        <v>48</v>
      </c>
      <c r="J17" s="138"/>
      <c r="K17" s="138"/>
      <c r="L17" s="138"/>
      <c r="M17" s="139"/>
      <c r="N17" s="140" t="s">
        <v>49</v>
      </c>
      <c r="O17" s="141"/>
      <c r="P17" s="141"/>
      <c r="Q17" s="141"/>
      <c r="R17" s="141"/>
      <c r="S17" s="141"/>
      <c r="T17" s="141"/>
      <c r="U17" s="141"/>
      <c r="V17" s="141"/>
      <c r="W17" s="141"/>
      <c r="X17" s="141"/>
      <c r="Y17" s="141"/>
      <c r="Z17" s="141"/>
      <c r="AA17" s="142"/>
      <c r="AB17" s="137" t="s">
        <v>48</v>
      </c>
      <c r="AC17" s="138"/>
      <c r="AD17" s="138"/>
      <c r="AE17" s="138"/>
      <c r="AF17" s="139"/>
      <c r="AG17" s="66"/>
      <c r="AH17" s="67"/>
    </row>
    <row r="18" spans="1:34" ht="40.5" customHeight="1" thickBot="1" x14ac:dyDescent="0.3">
      <c r="A18" s="84">
        <v>12</v>
      </c>
      <c r="B18" s="2" t="s">
        <v>46</v>
      </c>
      <c r="C18" s="90"/>
      <c r="D18" s="42"/>
      <c r="E18" s="42"/>
      <c r="F18" s="42"/>
      <c r="G18" s="61"/>
      <c r="H18" s="62"/>
      <c r="I18" s="107">
        <f>I7+I8+I9+I10+I11+I12+I13+I14+I15+I16+I24+I25+I26</f>
        <v>2008800</v>
      </c>
      <c r="J18" s="107">
        <f t="shared" ref="J18:AF18" si="6">J7+J8+J9+J10+J11+J12+J13+J14+J15+J16+J24+J25+J26</f>
        <v>2008800</v>
      </c>
      <c r="K18" s="107">
        <f t="shared" si="6"/>
        <v>1814400</v>
      </c>
      <c r="L18" s="107">
        <f t="shared" si="6"/>
        <v>1814400</v>
      </c>
      <c r="M18" s="107">
        <f t="shared" si="6"/>
        <v>4687200</v>
      </c>
      <c r="N18" s="107">
        <f t="shared" si="6"/>
        <v>4687200</v>
      </c>
      <c r="O18" s="107">
        <f t="shared" si="6"/>
        <v>5832000</v>
      </c>
      <c r="P18" s="107">
        <f t="shared" si="6"/>
        <v>5832000</v>
      </c>
      <c r="Q18" s="107">
        <f t="shared" si="6"/>
        <v>6026470.5499999998</v>
      </c>
      <c r="R18" s="107">
        <f t="shared" si="6"/>
        <v>6355266.4639999997</v>
      </c>
      <c r="S18" s="107">
        <f t="shared" si="6"/>
        <v>3858497.67</v>
      </c>
      <c r="T18" s="107">
        <f t="shared" si="6"/>
        <v>4831418.88</v>
      </c>
      <c r="U18" s="107">
        <f t="shared" si="6"/>
        <v>1608497.6700000002</v>
      </c>
      <c r="V18" s="107">
        <f t="shared" si="6"/>
        <v>322153.8666666667</v>
      </c>
      <c r="W18" s="107">
        <f t="shared" si="6"/>
        <v>1608497.6700000002</v>
      </c>
      <c r="X18" s="107">
        <f t="shared" si="6"/>
        <v>1923300.2266666668</v>
      </c>
      <c r="Y18" s="107">
        <f t="shared" si="6"/>
        <v>3888070.55</v>
      </c>
      <c r="Z18" s="107">
        <f t="shared" si="6"/>
        <v>3888000</v>
      </c>
      <c r="AA18" s="107">
        <f t="shared" si="6"/>
        <v>4687200</v>
      </c>
      <c r="AB18" s="107">
        <f t="shared" si="6"/>
        <v>4687200</v>
      </c>
      <c r="AC18" s="107">
        <f t="shared" si="6"/>
        <v>3888000</v>
      </c>
      <c r="AD18" s="107">
        <f t="shared" si="6"/>
        <v>3888000</v>
      </c>
      <c r="AE18" s="107">
        <f t="shared" si="6"/>
        <v>2678400</v>
      </c>
      <c r="AF18" s="107">
        <f t="shared" si="6"/>
        <v>2678400</v>
      </c>
      <c r="AG18" s="108">
        <f>AG7+AG8+AG9+AG10+AG11+AG12+AG13+AG14+AG15+AG16</f>
        <v>5513.2000000000007</v>
      </c>
      <c r="AH18" s="63">
        <f>I18+J18+K18+L18+M18+N18+O18+P18+Q18+R18+S18+T18+U18+V18+W18+X18+Y18+Z18+AA18+AB18+AC18+AD18+AE18+AF18</f>
        <v>85502173.54733333</v>
      </c>
    </row>
    <row r="19" spans="1:34" ht="24" customHeight="1" x14ac:dyDescent="0.25">
      <c r="A19" s="35">
        <v>13</v>
      </c>
      <c r="B19" s="2" t="s">
        <v>32</v>
      </c>
      <c r="C19" s="7"/>
      <c r="D19" s="7"/>
      <c r="E19" s="7"/>
      <c r="F19" s="7"/>
      <c r="G19" s="7"/>
      <c r="H19" s="19"/>
      <c r="I19" s="103">
        <v>0.9</v>
      </c>
      <c r="J19" s="103">
        <f>I19</f>
        <v>0.9</v>
      </c>
      <c r="K19" s="103">
        <v>0.9</v>
      </c>
      <c r="L19" s="103">
        <f t="shared" ref="L19:L22" si="7">K19</f>
        <v>0.9</v>
      </c>
      <c r="M19" s="103">
        <v>0.9</v>
      </c>
      <c r="N19" s="103">
        <f t="shared" ref="N19:N22" si="8">M19</f>
        <v>0.9</v>
      </c>
      <c r="O19" s="103">
        <v>0.9</v>
      </c>
      <c r="P19" s="103">
        <f t="shared" ref="P19:P22" si="9">O19</f>
        <v>0.9</v>
      </c>
      <c r="Q19" s="103">
        <v>0.9</v>
      </c>
      <c r="R19" s="103">
        <f t="shared" ref="R19:R22" si="10">Q19</f>
        <v>0.9</v>
      </c>
      <c r="S19" s="103">
        <v>0.9</v>
      </c>
      <c r="T19" s="103">
        <f t="shared" ref="T19:T22" si="11">S19</f>
        <v>0.9</v>
      </c>
      <c r="U19" s="103">
        <v>0.9</v>
      </c>
      <c r="V19" s="103">
        <f t="shared" ref="V19:V22" si="12">U19</f>
        <v>0.9</v>
      </c>
      <c r="W19" s="103">
        <v>0.9</v>
      </c>
      <c r="X19" s="103">
        <f t="shared" ref="X19:X22" si="13">W19</f>
        <v>0.9</v>
      </c>
      <c r="Y19" s="103">
        <v>0.9</v>
      </c>
      <c r="Z19" s="103">
        <f t="shared" ref="Z19:Z22" si="14">Y19</f>
        <v>0.9</v>
      </c>
      <c r="AA19" s="103">
        <v>0.9</v>
      </c>
      <c r="AB19" s="103">
        <f t="shared" ref="AB19:AB22" si="15">AA19</f>
        <v>0.9</v>
      </c>
      <c r="AC19" s="103">
        <v>0.9</v>
      </c>
      <c r="AD19" s="103">
        <f t="shared" ref="AD19:AD22" si="16">AC19</f>
        <v>0.9</v>
      </c>
      <c r="AE19" s="103">
        <v>0.9</v>
      </c>
      <c r="AF19" s="103">
        <f t="shared" ref="AF19:AF22" si="17">AE19</f>
        <v>0.9</v>
      </c>
      <c r="AG19" s="99"/>
      <c r="AH19" s="15"/>
    </row>
    <row r="20" spans="1:34" ht="24" customHeight="1" thickBot="1" x14ac:dyDescent="0.3">
      <c r="A20" s="27">
        <v>14</v>
      </c>
      <c r="B20" s="2" t="s">
        <v>33</v>
      </c>
      <c r="C20" s="5"/>
      <c r="D20" s="5"/>
      <c r="E20" s="5"/>
      <c r="F20" s="5"/>
      <c r="G20" s="64"/>
      <c r="H20" s="65"/>
      <c r="I20" s="103">
        <v>0.9</v>
      </c>
      <c r="J20" s="103">
        <f>I20</f>
        <v>0.9</v>
      </c>
      <c r="K20" s="103">
        <v>0.9</v>
      </c>
      <c r="L20" s="103">
        <f t="shared" si="7"/>
        <v>0.9</v>
      </c>
      <c r="M20" s="103">
        <v>0.9</v>
      </c>
      <c r="N20" s="103">
        <f t="shared" si="8"/>
        <v>0.9</v>
      </c>
      <c r="O20" s="103">
        <v>0.9</v>
      </c>
      <c r="P20" s="103">
        <f t="shared" si="9"/>
        <v>0.9</v>
      </c>
      <c r="Q20" s="103">
        <v>0.9</v>
      </c>
      <c r="R20" s="103">
        <f t="shared" si="10"/>
        <v>0.9</v>
      </c>
      <c r="S20" s="103">
        <v>0.9</v>
      </c>
      <c r="T20" s="103">
        <f t="shared" si="11"/>
        <v>0.9</v>
      </c>
      <c r="U20" s="103">
        <v>0.9</v>
      </c>
      <c r="V20" s="103">
        <f t="shared" si="12"/>
        <v>0.9</v>
      </c>
      <c r="W20" s="103">
        <v>0.9</v>
      </c>
      <c r="X20" s="103">
        <f t="shared" si="13"/>
        <v>0.9</v>
      </c>
      <c r="Y20" s="103">
        <v>0.9</v>
      </c>
      <c r="Z20" s="103">
        <f t="shared" si="14"/>
        <v>0.9</v>
      </c>
      <c r="AA20" s="103">
        <v>0.9</v>
      </c>
      <c r="AB20" s="103">
        <f t="shared" si="15"/>
        <v>0.9</v>
      </c>
      <c r="AC20" s="103">
        <v>0.9</v>
      </c>
      <c r="AD20" s="103">
        <f t="shared" si="16"/>
        <v>0.9</v>
      </c>
      <c r="AE20" s="103">
        <v>0.9</v>
      </c>
      <c r="AF20" s="103">
        <f t="shared" si="17"/>
        <v>0.9</v>
      </c>
      <c r="AG20" s="99"/>
      <c r="AH20" s="15"/>
    </row>
    <row r="21" spans="1:34" ht="24" customHeight="1" thickBot="1" x14ac:dyDescent="0.3">
      <c r="A21" s="35">
        <v>15</v>
      </c>
      <c r="B21" s="2" t="s">
        <v>34</v>
      </c>
      <c r="C21" s="7"/>
      <c r="D21" s="7"/>
      <c r="E21" s="7"/>
      <c r="F21" s="7"/>
      <c r="G21" s="7"/>
      <c r="H21" s="19"/>
      <c r="I21" s="105">
        <v>0.85</v>
      </c>
      <c r="J21" s="105">
        <f>I21</f>
        <v>0.85</v>
      </c>
      <c r="K21" s="105">
        <v>0.85</v>
      </c>
      <c r="L21" s="105">
        <f t="shared" si="7"/>
        <v>0.85</v>
      </c>
      <c r="M21" s="105">
        <v>1</v>
      </c>
      <c r="N21" s="105">
        <f t="shared" si="8"/>
        <v>1</v>
      </c>
      <c r="O21" s="105">
        <v>1</v>
      </c>
      <c r="P21" s="105">
        <f t="shared" si="9"/>
        <v>1</v>
      </c>
      <c r="Q21" s="105">
        <v>1</v>
      </c>
      <c r="R21" s="105">
        <f t="shared" si="10"/>
        <v>1</v>
      </c>
      <c r="S21" s="105">
        <v>0.85</v>
      </c>
      <c r="T21" s="105">
        <f t="shared" si="11"/>
        <v>0.85</v>
      </c>
      <c r="U21" s="105">
        <v>0.85</v>
      </c>
      <c r="V21" s="105">
        <f t="shared" si="12"/>
        <v>0.85</v>
      </c>
      <c r="W21" s="105">
        <v>0.85</v>
      </c>
      <c r="X21" s="105">
        <f t="shared" si="13"/>
        <v>0.85</v>
      </c>
      <c r="Y21" s="105">
        <v>0.85</v>
      </c>
      <c r="Z21" s="105">
        <f t="shared" si="14"/>
        <v>0.85</v>
      </c>
      <c r="AA21" s="105">
        <v>0.85</v>
      </c>
      <c r="AB21" s="105">
        <f t="shared" si="15"/>
        <v>0.85</v>
      </c>
      <c r="AC21" s="105">
        <v>0.85</v>
      </c>
      <c r="AD21" s="105">
        <f t="shared" si="16"/>
        <v>0.85</v>
      </c>
      <c r="AE21" s="105">
        <v>0.85</v>
      </c>
      <c r="AF21" s="105">
        <f t="shared" si="17"/>
        <v>0.85</v>
      </c>
      <c r="AG21" s="99"/>
      <c r="AH21" s="15"/>
    </row>
    <row r="22" spans="1:34" ht="35.25" customHeight="1" x14ac:dyDescent="0.25">
      <c r="A22" s="35">
        <v>16</v>
      </c>
      <c r="B22" s="2" t="s">
        <v>35</v>
      </c>
      <c r="C22" s="7"/>
      <c r="D22" s="7"/>
      <c r="E22" s="7"/>
      <c r="F22" s="7"/>
      <c r="G22" s="7"/>
      <c r="H22" s="19"/>
      <c r="I22" s="105">
        <v>0.83</v>
      </c>
      <c r="J22" s="105">
        <f>I22</f>
        <v>0.83</v>
      </c>
      <c r="K22" s="105">
        <v>0.83</v>
      </c>
      <c r="L22" s="105">
        <f t="shared" si="7"/>
        <v>0.83</v>
      </c>
      <c r="M22" s="105">
        <v>1</v>
      </c>
      <c r="N22" s="105">
        <f t="shared" si="8"/>
        <v>1</v>
      </c>
      <c r="O22" s="105">
        <v>1</v>
      </c>
      <c r="P22" s="105">
        <f t="shared" si="9"/>
        <v>1</v>
      </c>
      <c r="Q22" s="105">
        <v>1</v>
      </c>
      <c r="R22" s="105">
        <f t="shared" si="10"/>
        <v>1</v>
      </c>
      <c r="S22" s="105">
        <v>0.83</v>
      </c>
      <c r="T22" s="105">
        <f t="shared" si="11"/>
        <v>0.83</v>
      </c>
      <c r="U22" s="105">
        <v>0.83</v>
      </c>
      <c r="V22" s="105">
        <f t="shared" si="12"/>
        <v>0.83</v>
      </c>
      <c r="W22" s="105">
        <v>0.83</v>
      </c>
      <c r="X22" s="105">
        <f t="shared" si="13"/>
        <v>0.83</v>
      </c>
      <c r="Y22" s="105">
        <v>0.83</v>
      </c>
      <c r="Z22" s="105">
        <f t="shared" si="14"/>
        <v>0.83</v>
      </c>
      <c r="AA22" s="105">
        <v>0.83</v>
      </c>
      <c r="AB22" s="105">
        <f t="shared" si="15"/>
        <v>0.83</v>
      </c>
      <c r="AC22" s="105">
        <v>0.83</v>
      </c>
      <c r="AD22" s="105">
        <f t="shared" si="16"/>
        <v>0.83</v>
      </c>
      <c r="AE22" s="105">
        <v>0.83</v>
      </c>
      <c r="AF22" s="105">
        <f t="shared" si="17"/>
        <v>0.83</v>
      </c>
      <c r="AG22" s="99"/>
      <c r="AH22" s="15"/>
    </row>
    <row r="23" spans="1:34" ht="26.25" customHeight="1" thickBot="1" x14ac:dyDescent="0.3">
      <c r="A23" s="27">
        <v>17</v>
      </c>
      <c r="B23" s="2" t="s">
        <v>36</v>
      </c>
      <c r="C23" s="7"/>
      <c r="D23" s="7"/>
      <c r="E23" s="7"/>
      <c r="F23" s="7"/>
      <c r="G23" s="7"/>
      <c r="H23" s="19"/>
      <c r="I23" s="105">
        <f>I19*I20*I21*I22</f>
        <v>0.57145499999999994</v>
      </c>
      <c r="J23" s="105">
        <f>J19*J20*J21*J22</f>
        <v>0.57145499999999994</v>
      </c>
      <c r="K23" s="105">
        <f t="shared" ref="K23:AF23" si="18">K19*K20*K21*K22</f>
        <v>0.57145499999999994</v>
      </c>
      <c r="L23" s="105">
        <f t="shared" si="18"/>
        <v>0.57145499999999994</v>
      </c>
      <c r="M23" s="105">
        <f t="shared" si="18"/>
        <v>0.81</v>
      </c>
      <c r="N23" s="105">
        <f t="shared" si="18"/>
        <v>0.81</v>
      </c>
      <c r="O23" s="105">
        <f>O19*O20*O21*O22</f>
        <v>0.81</v>
      </c>
      <c r="P23" s="105">
        <f t="shared" si="18"/>
        <v>0.81</v>
      </c>
      <c r="Q23" s="105">
        <f t="shared" si="18"/>
        <v>0.81</v>
      </c>
      <c r="R23" s="105">
        <f t="shared" si="18"/>
        <v>0.81</v>
      </c>
      <c r="S23" s="105">
        <f t="shared" si="18"/>
        <v>0.57145499999999994</v>
      </c>
      <c r="T23" s="105">
        <f t="shared" si="18"/>
        <v>0.57145499999999994</v>
      </c>
      <c r="U23" s="105">
        <f t="shared" si="18"/>
        <v>0.57145499999999994</v>
      </c>
      <c r="V23" s="105">
        <f t="shared" si="18"/>
        <v>0.57145499999999994</v>
      </c>
      <c r="W23" s="105">
        <f t="shared" si="18"/>
        <v>0.57145499999999994</v>
      </c>
      <c r="X23" s="105">
        <f t="shared" si="18"/>
        <v>0.57145499999999994</v>
      </c>
      <c r="Y23" s="105">
        <f t="shared" si="18"/>
        <v>0.57145499999999994</v>
      </c>
      <c r="Z23" s="105">
        <f t="shared" si="18"/>
        <v>0.57145499999999994</v>
      </c>
      <c r="AA23" s="105">
        <f t="shared" si="18"/>
        <v>0.57145499999999994</v>
      </c>
      <c r="AB23" s="105">
        <f t="shared" si="18"/>
        <v>0.57145499999999994</v>
      </c>
      <c r="AC23" s="105">
        <f t="shared" si="18"/>
        <v>0.57145499999999994</v>
      </c>
      <c r="AD23" s="105">
        <f t="shared" si="18"/>
        <v>0.57145499999999994</v>
      </c>
      <c r="AE23" s="105">
        <f t="shared" si="18"/>
        <v>0.57145499999999994</v>
      </c>
      <c r="AF23" s="105">
        <f t="shared" si="18"/>
        <v>0.57145499999999994</v>
      </c>
      <c r="AG23" s="99"/>
      <c r="AH23" s="15"/>
    </row>
    <row r="24" spans="1:34" ht="33.75" thickBot="1" x14ac:dyDescent="0.3">
      <c r="A24" s="35">
        <v>18</v>
      </c>
      <c r="B24" s="82" t="s">
        <v>50</v>
      </c>
      <c r="C24" s="7"/>
      <c r="D24" s="7"/>
      <c r="E24" s="7"/>
      <c r="F24" s="7"/>
      <c r="G24" s="7"/>
      <c r="H24" s="19"/>
      <c r="I24" s="105"/>
      <c r="J24" s="105"/>
      <c r="K24" s="105"/>
      <c r="L24" s="105"/>
      <c r="M24" s="105"/>
      <c r="N24" s="105"/>
      <c r="O24" s="105"/>
      <c r="P24" s="105"/>
      <c r="Q24" s="105"/>
      <c r="R24" s="105"/>
      <c r="S24" s="105"/>
      <c r="T24" s="105"/>
      <c r="U24" s="105"/>
      <c r="V24" s="105"/>
      <c r="W24" s="105"/>
      <c r="X24" s="105"/>
      <c r="Y24" s="105"/>
      <c r="Z24" s="105"/>
      <c r="AA24" s="105"/>
      <c r="AB24" s="105"/>
      <c r="AC24" s="105"/>
      <c r="AD24" s="105"/>
      <c r="AE24" s="105"/>
      <c r="AF24" s="105"/>
      <c r="AG24" s="152" t="s">
        <v>56</v>
      </c>
      <c r="AH24" s="153"/>
    </row>
    <row r="25" spans="1:34" ht="33" x14ac:dyDescent="0.25">
      <c r="A25" s="35">
        <v>19</v>
      </c>
      <c r="B25" s="82" t="s">
        <v>51</v>
      </c>
      <c r="C25" s="7"/>
      <c r="D25" s="7"/>
      <c r="E25" s="7"/>
      <c r="F25" s="7"/>
      <c r="G25" s="7"/>
      <c r="H25" s="19"/>
      <c r="I25" s="105"/>
      <c r="J25" s="105"/>
      <c r="K25" s="105"/>
      <c r="L25" s="105"/>
      <c r="M25" s="105"/>
      <c r="N25" s="105"/>
      <c r="O25" s="105"/>
      <c r="P25" s="105"/>
      <c r="Q25" s="105"/>
      <c r="R25" s="105"/>
      <c r="S25" s="105"/>
      <c r="T25" s="105"/>
      <c r="U25" s="105"/>
      <c r="V25" s="105"/>
      <c r="W25" s="105"/>
      <c r="X25" s="105"/>
      <c r="Y25" s="105"/>
      <c r="Z25" s="105"/>
      <c r="AA25" s="105"/>
      <c r="AB25" s="105"/>
      <c r="AC25" s="105"/>
      <c r="AD25" s="105"/>
      <c r="AE25" s="105"/>
      <c r="AF25" s="105"/>
      <c r="AG25" s="154"/>
      <c r="AH25" s="155"/>
    </row>
    <row r="26" spans="1:34" ht="33.75" thickBot="1" x14ac:dyDescent="0.3">
      <c r="A26" s="27">
        <f t="shared" ref="A26" si="19">A25+1</f>
        <v>20</v>
      </c>
      <c r="B26" s="82" t="s">
        <v>52</v>
      </c>
      <c r="C26" s="7"/>
      <c r="D26" s="7"/>
      <c r="E26" s="7"/>
      <c r="F26" s="7"/>
      <c r="G26" s="7"/>
      <c r="H26" s="19"/>
      <c r="I26" s="110">
        <v>2008800</v>
      </c>
      <c r="J26" s="110">
        <v>2008800</v>
      </c>
      <c r="K26" s="109">
        <v>1814400</v>
      </c>
      <c r="L26" s="109">
        <v>1814400</v>
      </c>
      <c r="M26" s="109">
        <v>4687200</v>
      </c>
      <c r="N26" s="109">
        <v>4687200</v>
      </c>
      <c r="O26" s="109">
        <v>5832000</v>
      </c>
      <c r="P26" s="109">
        <v>5832000</v>
      </c>
      <c r="Q26" s="109">
        <v>6026400</v>
      </c>
      <c r="R26" s="109">
        <v>6026400</v>
      </c>
      <c r="S26" s="109">
        <v>2250000</v>
      </c>
      <c r="T26" s="109">
        <v>4536000</v>
      </c>
      <c r="U26" s="105"/>
      <c r="V26" s="105"/>
      <c r="W26" s="105"/>
      <c r="X26" s="105"/>
      <c r="Y26" s="109">
        <v>3888000</v>
      </c>
      <c r="Z26" s="109">
        <v>3888000</v>
      </c>
      <c r="AA26" s="109">
        <v>4687200</v>
      </c>
      <c r="AB26" s="109">
        <v>4687200</v>
      </c>
      <c r="AC26" s="109">
        <v>3888000</v>
      </c>
      <c r="AD26" s="109">
        <v>3888000</v>
      </c>
      <c r="AE26" s="109">
        <v>2678400</v>
      </c>
      <c r="AF26" s="109">
        <v>2678400</v>
      </c>
      <c r="AG26" s="156"/>
      <c r="AH26" s="157"/>
    </row>
    <row r="27" spans="1:34" ht="44.25" customHeight="1" thickBot="1" x14ac:dyDescent="0.3">
      <c r="A27" s="35">
        <v>21</v>
      </c>
      <c r="B27" s="2" t="s">
        <v>47</v>
      </c>
      <c r="C27" s="7"/>
      <c r="D27" s="7"/>
      <c r="E27" s="7"/>
      <c r="F27" s="7"/>
      <c r="G27" s="7"/>
      <c r="H27" s="19"/>
      <c r="I27" s="107">
        <f>I18/I23</f>
        <v>3515237.4202693128</v>
      </c>
      <c r="J27" s="107">
        <f>J18/J23</f>
        <v>3515237.4202693128</v>
      </c>
      <c r="K27" s="107">
        <f t="shared" ref="K27:AE27" si="20">K18/K23</f>
        <v>3175053.1537916376</v>
      </c>
      <c r="L27" s="107">
        <f t="shared" si="20"/>
        <v>3175053.1537916376</v>
      </c>
      <c r="M27" s="107">
        <f t="shared" si="20"/>
        <v>5786666.666666666</v>
      </c>
      <c r="N27" s="107">
        <f t="shared" si="20"/>
        <v>5786666.666666666</v>
      </c>
      <c r="O27" s="107">
        <f>O18/O23</f>
        <v>7199999.9999999991</v>
      </c>
      <c r="P27" s="107">
        <f t="shared" si="20"/>
        <v>7199999.9999999991</v>
      </c>
      <c r="Q27" s="107">
        <f t="shared" si="20"/>
        <v>7440087.098765431</v>
      </c>
      <c r="R27" s="107">
        <f t="shared" si="20"/>
        <v>7846007.9802469127</v>
      </c>
      <c r="S27" s="107">
        <f t="shared" si="20"/>
        <v>6752058.6397879105</v>
      </c>
      <c r="T27" s="107">
        <f t="shared" si="20"/>
        <v>8454592.0151193012</v>
      </c>
      <c r="U27" s="107">
        <f t="shared" si="20"/>
        <v>2814740.7407407411</v>
      </c>
      <c r="V27" s="107">
        <f t="shared" si="20"/>
        <v>563743.19354396535</v>
      </c>
      <c r="W27" s="107">
        <f t="shared" si="20"/>
        <v>2814740.7407407411</v>
      </c>
      <c r="X27" s="107">
        <f t="shared" si="20"/>
        <v>3365619.7367538423</v>
      </c>
      <c r="Y27" s="107">
        <f t="shared" si="20"/>
        <v>6803808.7863436323</v>
      </c>
      <c r="Z27" s="107">
        <f t="shared" si="20"/>
        <v>6803685.3295535091</v>
      </c>
      <c r="AA27" s="107">
        <f t="shared" si="20"/>
        <v>8202220.6472950634</v>
      </c>
      <c r="AB27" s="107">
        <f t="shared" si="20"/>
        <v>8202220.6472950634</v>
      </c>
      <c r="AC27" s="107">
        <f t="shared" si="20"/>
        <v>6803685.3295535091</v>
      </c>
      <c r="AD27" s="107">
        <f t="shared" si="20"/>
        <v>6803685.3295535091</v>
      </c>
      <c r="AE27" s="107">
        <f t="shared" si="20"/>
        <v>4686983.227025751</v>
      </c>
      <c r="AF27" s="107">
        <f>AF18/AF23</f>
        <v>4686983.227025751</v>
      </c>
      <c r="AG27" s="100"/>
      <c r="AH27" s="11">
        <f>I27+J27+K27+L27+M27+N27+O27+P27+Q27+R27+S27+T27+U27+V27+W27+X27+Y27+Z27+AA27+AB27+AC27+AD27+AE27+AF27</f>
        <v>132398777.15079987</v>
      </c>
    </row>
    <row r="28" spans="1:34" ht="42" customHeight="1" thickBot="1" x14ac:dyDescent="0.3">
      <c r="A28" s="35">
        <v>22</v>
      </c>
      <c r="B28" s="24" t="s">
        <v>38</v>
      </c>
      <c r="C28" s="25"/>
      <c r="D28" s="25"/>
      <c r="E28" s="25"/>
      <c r="F28" s="25"/>
      <c r="G28" s="25"/>
      <c r="H28" s="26"/>
      <c r="I28" s="107">
        <f>I27/(15*86400)</f>
        <v>2.7123745526769389</v>
      </c>
      <c r="J28" s="107">
        <f>J27/(15*86400)</f>
        <v>2.7123745526769389</v>
      </c>
      <c r="K28" s="107">
        <f t="shared" ref="K28:AF28" si="21">K27/(15*86400)</f>
        <v>2.4498866927404612</v>
      </c>
      <c r="L28" s="107">
        <f t="shared" si="21"/>
        <v>2.4498866927404612</v>
      </c>
      <c r="M28" s="107">
        <f t="shared" si="21"/>
        <v>4.4650205761316863</v>
      </c>
      <c r="N28" s="107">
        <f t="shared" si="21"/>
        <v>4.4650205761316863</v>
      </c>
      <c r="O28" s="107">
        <f t="shared" si="21"/>
        <v>5.5555555555555545</v>
      </c>
      <c r="P28" s="107">
        <f t="shared" si="21"/>
        <v>5.5555555555555545</v>
      </c>
      <c r="Q28" s="107">
        <f t="shared" si="21"/>
        <v>5.7408079465782649</v>
      </c>
      <c r="R28" s="107">
        <f t="shared" si="21"/>
        <v>6.0540185032769385</v>
      </c>
      <c r="S28" s="107">
        <f t="shared" si="21"/>
        <v>5.2099217899598074</v>
      </c>
      <c r="T28" s="107">
        <f t="shared" si="21"/>
        <v>6.5236049499377327</v>
      </c>
      <c r="U28" s="107">
        <f t="shared" si="21"/>
        <v>2.1718678555098312</v>
      </c>
      <c r="V28" s="107">
        <f t="shared" si="21"/>
        <v>0.4349870320555288</v>
      </c>
      <c r="W28" s="107">
        <f t="shared" si="21"/>
        <v>2.1718678555098312</v>
      </c>
      <c r="X28" s="107">
        <f t="shared" si="21"/>
        <v>2.5969288092236438</v>
      </c>
      <c r="Y28" s="107">
        <f t="shared" si="21"/>
        <v>5.2498524585984816</v>
      </c>
      <c r="Z28" s="107">
        <f t="shared" si="21"/>
        <v>5.2497571987295597</v>
      </c>
      <c r="AA28" s="107">
        <f t="shared" si="21"/>
        <v>6.3288739562461904</v>
      </c>
      <c r="AB28" s="107">
        <f t="shared" si="21"/>
        <v>6.3288739562461904</v>
      </c>
      <c r="AC28" s="107">
        <f t="shared" si="21"/>
        <v>5.2497571987295597</v>
      </c>
      <c r="AD28" s="107">
        <f t="shared" si="21"/>
        <v>5.2497571987295597</v>
      </c>
      <c r="AE28" s="107">
        <f t="shared" si="21"/>
        <v>3.6164994035692524</v>
      </c>
      <c r="AF28" s="107">
        <f t="shared" si="21"/>
        <v>3.6164994035692524</v>
      </c>
      <c r="AG28" s="101"/>
      <c r="AH28" s="34"/>
    </row>
  </sheetData>
  <mergeCells count="28">
    <mergeCell ref="AG24:AH26"/>
    <mergeCell ref="N17:AA17"/>
    <mergeCell ref="AB17:AF17"/>
    <mergeCell ref="K4:L4"/>
    <mergeCell ref="M4:N4"/>
    <mergeCell ref="O4:P4"/>
    <mergeCell ref="Q4:R4"/>
    <mergeCell ref="E4:E5"/>
    <mergeCell ref="F4:F5"/>
    <mergeCell ref="G4:G5"/>
    <mergeCell ref="H4:H5"/>
    <mergeCell ref="I17:M17"/>
    <mergeCell ref="A1:AH1"/>
    <mergeCell ref="A2:AH2"/>
    <mergeCell ref="A3:AH3"/>
    <mergeCell ref="A4:A5"/>
    <mergeCell ref="B4:B5"/>
    <mergeCell ref="C4:C5"/>
    <mergeCell ref="AE4:AF4"/>
    <mergeCell ref="AG4:AH4"/>
    <mergeCell ref="S4:T4"/>
    <mergeCell ref="U4:V4"/>
    <mergeCell ref="W4:X4"/>
    <mergeCell ref="Y4:Z4"/>
    <mergeCell ref="AA4:AB4"/>
    <mergeCell ref="AC4:AD4"/>
    <mergeCell ref="I4:J4"/>
    <mergeCell ref="D4:D5"/>
  </mergeCells>
  <pageMargins left="0.7" right="0.7" top="0.75" bottom="0.75" header="0.3" footer="0.3"/>
  <pageSetup paperSize="9" scale="3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ზემო ალაზნის მაგიტრალური არხი</vt:lpstr>
      <vt:lpstr>ნაურდლის მაგისტრალური არხი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Tamaz Kereselidze</dc:creator>
  <cp:lastModifiedBy>Vazha Gvelesiani</cp:lastModifiedBy>
  <cp:lastPrinted>2024-10-01T09:24:37Z</cp:lastPrinted>
  <dcterms:created xsi:type="dcterms:W3CDTF">2015-06-05T18:17:20Z</dcterms:created>
  <dcterms:modified xsi:type="dcterms:W3CDTF">2025-10-31T08:27:33Z</dcterms:modified>
</cp:coreProperties>
</file>